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mc:AlternateContent xmlns:mc="http://schemas.openxmlformats.org/markup-compatibility/2006">
    <mc:Choice Requires="x15">
      <x15ac:absPath xmlns:x15ac="http://schemas.microsoft.com/office/spreadsheetml/2010/11/ac" url="https://mofgovmn.sharepoint.com/sites/-2025/Shared Documents/General/9. Удирдамж/ОН/"/>
    </mc:Choice>
  </mc:AlternateContent>
  <xr:revisionPtr revIDLastSave="1" documentId="8_{34AF57C0-6385-4E57-99BC-DAFD9D39C9F9}" xr6:coauthVersionLast="47" xr6:coauthVersionMax="47" xr10:uidLastSave="{D7EF712E-0993-4C1C-95A8-5FF270D501C4}"/>
  <bookViews>
    <workbookView xWindow="28680" yWindow="-120" windowWidth="29040" windowHeight="15720" firstSheet="1" activeTab="6" xr2:uid="{00000000-000D-0000-FFFF-FFFF00000000}"/>
  </bookViews>
  <sheets>
    <sheet name="Төлөвлөлт" sheetId="2" state="hidden" r:id="rId1"/>
    <sheet name="Нүүр" sheetId="3" r:id="rId2"/>
    <sheet name="Маягт 1" sheetId="4" r:id="rId3"/>
    <sheet name="Маягт 2" sheetId="5" r:id="rId4"/>
    <sheet name="Маягт 3" sheetId="6" r:id="rId5"/>
    <sheet name="Маягт 4" sheetId="7" r:id="rId6"/>
    <sheet name="Маягт 5" sheetId="8" r:id="rId7"/>
    <sheet name="Хавсралт 1" sheetId="9" r:id="rId8"/>
    <sheet name="ТЕЗ болон хөтөлбөр" sheetId="10" r:id="rId9"/>
    <sheet name="Байгууллага" sheetId="11" r:id="rId10"/>
    <sheet name="Хөтөлбөр гарц " sheetId="12" r:id="rId11"/>
    <sheet name="Үр дүнгийн ШҮ" sheetId="13" r:id="rId12"/>
    <sheet name="Гарц болон ШҮ" sheetId="14" r:id="rId13"/>
    <sheet name="Зориулалт арга хэмжээ " sheetId="15" r:id="rId14"/>
    <sheet name="Хөрөнгө оруулалтын төрөл" sheetId="16" r:id="rId15"/>
  </sheets>
  <definedNames>
    <definedName name="GartsNer">'Гарц болон ШҮ'!$E$4:$E$92</definedName>
    <definedName name="ГарцынКод">'Гарц болон ШҮ'!$D$4:$D$92</definedName>
    <definedName name="ГарцынНэр">'Гарц болон ШҮ'!$E$4:$E$92</definedName>
    <definedName name="ГарцынШҮКод">'Гарц болон ШҮ'!$F:$F</definedName>
    <definedName name="ГарцынШҮНэр">'Гарц болон ШҮ'!$G:$G</definedName>
    <definedName name="ЗориулалтАХКод">'Зориулалт арга хэмжээ '!$B:$B</definedName>
    <definedName name="ЗориулалтАХНэр">'Зориулалт арга хэмжээ '!$D:$D</definedName>
    <definedName name="Магт5_СанхүүжихДүн">'Маягт 5'!$O$5:$O$39</definedName>
    <definedName name="Маягт5_25оныХөрОр">'Маягт 5'!$N$9:$N$39</definedName>
    <definedName name="ХөтөлбөрийнКод">'ТЕЗ болон хөтөлбөр'!$D:$D</definedName>
    <definedName name="ХөтөлбөрийнНэр">'ТЕЗ болон хөтөлбөр'!$E:$E</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5" l="1"/>
  <c r="C11" i="7" a="1"/>
  <c r="C11" i="7" s="1"/>
  <c r="C12" i="7" a="1"/>
  <c r="C12" i="7" s="1"/>
  <c r="C13" i="7" a="1"/>
  <c r="C13" i="7"/>
  <c r="C14" i="7" a="1"/>
  <c r="C14" i="7"/>
  <c r="C15" i="7" a="1"/>
  <c r="C15" i="7" s="1"/>
  <c r="D3" i="9"/>
  <c r="G4" i="8"/>
  <c r="G3" i="8"/>
  <c r="K35" i="7" a="1"/>
  <c r="K35" i="7" s="1"/>
  <c r="G5" i="7" s="1"/>
  <c r="J35" i="7"/>
  <c r="G4" i="7" s="1"/>
  <c r="K34" i="7" a="1"/>
  <c r="K34" i="7" s="1"/>
  <c r="I34" i="7" a="1"/>
  <c r="I34" i="7"/>
  <c r="C34" i="7" a="1"/>
  <c r="C34" i="7" s="1"/>
  <c r="K33" i="7" a="1"/>
  <c r="K33" i="7" s="1"/>
  <c r="I33" i="7" a="1"/>
  <c r="I33" i="7" s="1"/>
  <c r="C33" i="7" a="1"/>
  <c r="C33" i="7"/>
  <c r="K32" i="7" a="1"/>
  <c r="K32" i="7" s="1"/>
  <c r="I32" i="7" a="1"/>
  <c r="I32" i="7" s="1"/>
  <c r="C32" i="7" a="1"/>
  <c r="C32" i="7" s="1"/>
  <c r="K31" i="7" a="1"/>
  <c r="K31" i="7" s="1"/>
  <c r="I31" i="7" a="1"/>
  <c r="I31" i="7" s="1"/>
  <c r="C31" i="7" a="1"/>
  <c r="C31" i="7" s="1"/>
  <c r="K30" i="7" a="1"/>
  <c r="K30" i="7" s="1"/>
  <c r="I30" i="7" a="1"/>
  <c r="I30" i="7"/>
  <c r="C30" i="7" a="1"/>
  <c r="C30" i="7" s="1"/>
  <c r="K29" i="7" a="1"/>
  <c r="K29" i="7" s="1"/>
  <c r="I29" i="7" a="1"/>
  <c r="I29" i="7" s="1"/>
  <c r="C29" i="7" a="1"/>
  <c r="C29" i="7"/>
  <c r="K28" i="7" a="1"/>
  <c r="K28" i="7" s="1"/>
  <c r="I28" i="7" a="1"/>
  <c r="I28" i="7" s="1"/>
  <c r="C28" i="7" a="1"/>
  <c r="C28" i="7" s="1"/>
  <c r="K27" i="7" a="1"/>
  <c r="K27" i="7" s="1"/>
  <c r="I27" i="7" a="1"/>
  <c r="I27" i="7" s="1"/>
  <c r="C27" i="7" a="1"/>
  <c r="C27" i="7" s="1"/>
  <c r="K26" i="7" a="1"/>
  <c r="K26" i="7" s="1"/>
  <c r="I26" i="7" a="1"/>
  <c r="I26" i="7"/>
  <c r="C26" i="7" a="1"/>
  <c r="C26" i="7" s="1"/>
  <c r="K25" i="7" a="1"/>
  <c r="K25" i="7" s="1"/>
  <c r="I25" i="7" a="1"/>
  <c r="I25" i="7" s="1"/>
  <c r="C25" i="7" a="1"/>
  <c r="C25" i="7"/>
  <c r="K24" i="7" a="1"/>
  <c r="K24" i="7" s="1"/>
  <c r="I24" i="7" a="1"/>
  <c r="I24" i="7" s="1"/>
  <c r="C24" i="7" a="1"/>
  <c r="C24" i="7" s="1"/>
  <c r="K23" i="7" a="1"/>
  <c r="K23" i="7" s="1"/>
  <c r="I23" i="7" a="1"/>
  <c r="I23" i="7" s="1"/>
  <c r="C23" i="7" a="1"/>
  <c r="C23" i="7" s="1"/>
  <c r="K22" i="7" a="1"/>
  <c r="K22" i="7" s="1"/>
  <c r="I22" i="7" a="1"/>
  <c r="I22" i="7"/>
  <c r="C22" i="7" a="1"/>
  <c r="C22" i="7" s="1"/>
  <c r="K21" i="7" a="1"/>
  <c r="K21" i="7" s="1"/>
  <c r="I21" i="7" a="1"/>
  <c r="I21" i="7" s="1"/>
  <c r="C21" i="7" a="1"/>
  <c r="C21" i="7"/>
  <c r="K20" i="7" a="1"/>
  <c r="K20" i="7" s="1"/>
  <c r="I20" i="7" a="1"/>
  <c r="I20" i="7" s="1"/>
  <c r="C20" i="7" a="1"/>
  <c r="C20" i="7" s="1"/>
  <c r="K19" i="7" a="1"/>
  <c r="K19" i="7"/>
  <c r="I19" i="7" a="1"/>
  <c r="I19" i="7" s="1"/>
  <c r="C19" i="7" a="1"/>
  <c r="C19" i="7" s="1"/>
  <c r="K18" i="7" a="1"/>
  <c r="K18" i="7" s="1"/>
  <c r="I18" i="7" a="1"/>
  <c r="I18" i="7"/>
  <c r="C18" i="7" a="1"/>
  <c r="C18" i="7" s="1"/>
  <c r="K17" i="7" a="1"/>
  <c r="K17" i="7" s="1"/>
  <c r="I17" i="7" a="1"/>
  <c r="I17" i="7" s="1"/>
  <c r="C17" i="7" a="1"/>
  <c r="C17" i="7"/>
  <c r="K16" i="7" a="1"/>
  <c r="K16" i="7" s="1"/>
  <c r="I16" i="7" a="1"/>
  <c r="I16" i="7" s="1"/>
  <c r="C16" i="7" a="1"/>
  <c r="C16" i="7" s="1"/>
  <c r="K15" i="7" a="1"/>
  <c r="K15" i="7" s="1"/>
  <c r="I15" i="7" a="1"/>
  <c r="I15" i="7" s="1"/>
  <c r="K14" i="7" a="1"/>
  <c r="K14" i="7" s="1"/>
  <c r="I14" i="7" a="1"/>
  <c r="I14" i="7"/>
  <c r="K13" i="7" a="1"/>
  <c r="K13" i="7" s="1"/>
  <c r="I13" i="7" a="1"/>
  <c r="I13" i="7" s="1"/>
  <c r="K12" i="7" a="1"/>
  <c r="K12" i="7" s="1"/>
  <c r="I12" i="7" a="1"/>
  <c r="I12" i="7" s="1"/>
  <c r="K11" i="7" a="1"/>
  <c r="K11" i="7"/>
  <c r="I11" i="7" a="1"/>
  <c r="I11" i="7" s="1"/>
  <c r="K10" i="7" a="1"/>
  <c r="K10" i="7" s="1"/>
  <c r="I10" i="7" a="1"/>
  <c r="I10" i="7"/>
  <c r="C10" i="7" a="1"/>
  <c r="C10" i="7" s="1"/>
  <c r="G3" i="7"/>
  <c r="F3" i="6" s="1"/>
  <c r="K129" i="6"/>
  <c r="K128" i="6"/>
  <c r="K127" i="6"/>
  <c r="K126" i="6"/>
  <c r="K125" i="6"/>
  <c r="K124" i="6"/>
  <c r="K123" i="6"/>
  <c r="K122" i="6"/>
  <c r="K121" i="6"/>
  <c r="K120" i="6"/>
  <c r="K119" i="6"/>
  <c r="K118" i="6"/>
  <c r="K117" i="6"/>
  <c r="K116" i="6"/>
  <c r="K115" i="6"/>
  <c r="K114" i="6"/>
  <c r="K113" i="6"/>
  <c r="K112" i="6"/>
  <c r="K111" i="6"/>
  <c r="K110" i="6"/>
  <c r="K109" i="6"/>
  <c r="K108" i="6"/>
  <c r="K107" i="6"/>
  <c r="K106" i="6"/>
  <c r="B106" i="6"/>
  <c r="A106" i="6"/>
  <c r="K105" i="6"/>
  <c r="B105" i="6"/>
  <c r="K104" i="6"/>
  <c r="K103" i="6"/>
  <c r="K102" i="6"/>
  <c r="B102" i="6"/>
  <c r="A102" i="6"/>
  <c r="K101" i="6"/>
  <c r="K100" i="6"/>
  <c r="B100" i="6"/>
  <c r="A100" i="6"/>
  <c r="K99" i="6"/>
  <c r="K98" i="6"/>
  <c r="B98" i="6"/>
  <c r="K97" i="6"/>
  <c r="B97" i="6"/>
  <c r="K96" i="6"/>
  <c r="K95" i="6"/>
  <c r="B95" i="6"/>
  <c r="K94" i="6"/>
  <c r="B94" i="6"/>
  <c r="A94" i="6"/>
  <c r="K93" i="6"/>
  <c r="B93" i="6"/>
  <c r="A93" i="6"/>
  <c r="K92" i="6"/>
  <c r="B92" i="6"/>
  <c r="K91" i="6"/>
  <c r="B91" i="6"/>
  <c r="K90" i="6"/>
  <c r="B90" i="6"/>
  <c r="K89" i="6"/>
  <c r="B89" i="6"/>
  <c r="A89" i="6"/>
  <c r="K88" i="6"/>
  <c r="B88" i="6"/>
  <c r="K87" i="6"/>
  <c r="B87" i="6"/>
  <c r="K86" i="6"/>
  <c r="B86" i="6"/>
  <c r="A86" i="6"/>
  <c r="K85" i="6"/>
  <c r="B85" i="6"/>
  <c r="A85" i="6"/>
  <c r="K84" i="6"/>
  <c r="B84" i="6"/>
  <c r="A84" i="6"/>
  <c r="K83" i="6"/>
  <c r="B83" i="6"/>
  <c r="K82" i="6"/>
  <c r="B82" i="6"/>
  <c r="K81" i="6"/>
  <c r="B81" i="6"/>
  <c r="K80" i="6"/>
  <c r="B80" i="6"/>
  <c r="A80" i="6"/>
  <c r="K79" i="6"/>
  <c r="B79" i="6"/>
  <c r="A79" i="6"/>
  <c r="K78" i="6"/>
  <c r="B78" i="6"/>
  <c r="K77" i="6"/>
  <c r="B77" i="6"/>
  <c r="A77" i="6"/>
  <c r="K76" i="6"/>
  <c r="B76" i="6"/>
  <c r="A76" i="6"/>
  <c r="K75" i="6"/>
  <c r="B75" i="6"/>
  <c r="A75" i="6"/>
  <c r="K74" i="6"/>
  <c r="B74" i="6"/>
  <c r="A74" i="6"/>
  <c r="K73" i="6"/>
  <c r="B73" i="6"/>
  <c r="A73" i="6"/>
  <c r="K72" i="6"/>
  <c r="B72" i="6"/>
  <c r="A72" i="6"/>
  <c r="K71" i="6"/>
  <c r="B71" i="6"/>
  <c r="K70" i="6"/>
  <c r="B70" i="6"/>
  <c r="K69" i="6"/>
  <c r="B69" i="6"/>
  <c r="K68" i="6"/>
  <c r="B68" i="6"/>
  <c r="K67" i="6"/>
  <c r="B67" i="6"/>
  <c r="K66" i="6"/>
  <c r="B66" i="6"/>
  <c r="A66" i="6"/>
  <c r="K65" i="6"/>
  <c r="B65" i="6"/>
  <c r="A65" i="6"/>
  <c r="K64" i="6"/>
  <c r="B64" i="6"/>
  <c r="A64" i="6"/>
  <c r="K63" i="6"/>
  <c r="B63" i="6"/>
  <c r="A63" i="6"/>
  <c r="K62" i="6"/>
  <c r="B62" i="6"/>
  <c r="A62" i="6"/>
  <c r="K61" i="6"/>
  <c r="B61" i="6"/>
  <c r="A61" i="6"/>
  <c r="K60" i="6"/>
  <c r="B60" i="6"/>
  <c r="A60" i="6"/>
  <c r="K59" i="6"/>
  <c r="B59" i="6"/>
  <c r="A59" i="6"/>
  <c r="K58" i="6"/>
  <c r="B58" i="6"/>
  <c r="A58" i="6"/>
  <c r="K57" i="6"/>
  <c r="B57" i="6"/>
  <c r="K56" i="6"/>
  <c r="B56" i="6"/>
  <c r="K55" i="6"/>
  <c r="B55" i="6"/>
  <c r="K54" i="6"/>
  <c r="B54" i="6"/>
  <c r="K53" i="6"/>
  <c r="B53" i="6"/>
  <c r="A53" i="6"/>
  <c r="K52" i="6"/>
  <c r="B52" i="6"/>
  <c r="A52" i="6"/>
  <c r="K51" i="6"/>
  <c r="B51" i="6"/>
  <c r="A51" i="6"/>
  <c r="K50" i="6"/>
  <c r="B50" i="6"/>
  <c r="A50" i="6"/>
  <c r="K49" i="6"/>
  <c r="B49" i="6"/>
  <c r="A49" i="6"/>
  <c r="K48" i="6"/>
  <c r="B48" i="6"/>
  <c r="A48" i="6"/>
  <c r="K47" i="6"/>
  <c r="B47" i="6"/>
  <c r="A47" i="6"/>
  <c r="K46" i="6"/>
  <c r="B46" i="6"/>
  <c r="A46" i="6"/>
  <c r="K45" i="6"/>
  <c r="B45" i="6"/>
  <c r="K44" i="6"/>
  <c r="B44" i="6"/>
  <c r="K43" i="6"/>
  <c r="B43" i="6"/>
  <c r="A43" i="6"/>
  <c r="K42" i="6"/>
  <c r="B42" i="6"/>
  <c r="A42" i="6"/>
  <c r="K41" i="6"/>
  <c r="B41" i="6"/>
  <c r="A41" i="6"/>
  <c r="K40" i="6"/>
  <c r="B40" i="6"/>
  <c r="A40" i="6"/>
  <c r="K39" i="6"/>
  <c r="B39" i="6"/>
  <c r="A39" i="6"/>
  <c r="K38" i="6"/>
  <c r="B38" i="6"/>
  <c r="K37" i="6"/>
  <c r="B37" i="6"/>
  <c r="A37" i="6"/>
  <c r="K36" i="6"/>
  <c r="B36" i="6"/>
  <c r="A36" i="6"/>
  <c r="K35" i="6"/>
  <c r="B35" i="6"/>
  <c r="A35" i="6"/>
  <c r="K34" i="6"/>
  <c r="B34" i="6"/>
  <c r="A34" i="6"/>
  <c r="K33" i="6"/>
  <c r="B33" i="6"/>
  <c r="K32" i="6"/>
  <c r="B32" i="6"/>
  <c r="K31" i="6"/>
  <c r="B31" i="6"/>
  <c r="A31" i="6"/>
  <c r="K30" i="6"/>
  <c r="B30" i="6"/>
  <c r="A30" i="6"/>
  <c r="K29" i="6"/>
  <c r="B29" i="6"/>
  <c r="A29" i="6"/>
  <c r="K28" i="6"/>
  <c r="B28" i="6"/>
  <c r="A28" i="6"/>
  <c r="K27" i="6"/>
  <c r="B27" i="6"/>
  <c r="A27" i="6"/>
  <c r="K26" i="6"/>
  <c r="B26" i="6"/>
  <c r="A26" i="6"/>
  <c r="K25" i="6"/>
  <c r="B25" i="6"/>
  <c r="A25" i="6"/>
  <c r="K24" i="6"/>
  <c r="B24" i="6"/>
  <c r="A24" i="6"/>
  <c r="K23" i="6"/>
  <c r="B23" i="6"/>
  <c r="A23" i="6"/>
  <c r="K22" i="6"/>
  <c r="B22" i="6"/>
  <c r="A22" i="6"/>
  <c r="K21" i="6"/>
  <c r="B21" i="6"/>
  <c r="A21" i="6"/>
  <c r="K20" i="6"/>
  <c r="B20" i="6"/>
  <c r="A20" i="6"/>
  <c r="K19" i="6"/>
  <c r="B19" i="6"/>
  <c r="A19" i="6"/>
  <c r="K18" i="6"/>
  <c r="B18" i="6"/>
  <c r="A18" i="6"/>
  <c r="K17" i="6"/>
  <c r="B17" i="6"/>
  <c r="A17" i="6"/>
  <c r="K16" i="6"/>
  <c r="B16" i="6"/>
  <c r="A16" i="6"/>
  <c r="K15" i="6"/>
  <c r="B15" i="6"/>
  <c r="A15" i="6"/>
  <c r="K14" i="6"/>
  <c r="B14" i="6"/>
  <c r="A14" i="6"/>
  <c r="K13" i="6"/>
  <c r="B13" i="6"/>
  <c r="A13" i="6"/>
  <c r="K12" i="6"/>
  <c r="B12" i="6"/>
  <c r="A12" i="6"/>
  <c r="K11" i="6"/>
  <c r="B11" i="6"/>
  <c r="A11" i="6"/>
  <c r="K10" i="6"/>
  <c r="B10" i="6"/>
  <c r="A10" i="6"/>
  <c r="F4" i="6"/>
  <c r="M131" i="5"/>
  <c r="M130" i="5"/>
  <c r="M129" i="5"/>
  <c r="M128" i="5"/>
  <c r="M127" i="5"/>
  <c r="M126" i="5"/>
  <c r="M125" i="5"/>
  <c r="M124" i="5"/>
  <c r="M123" i="5"/>
  <c r="M122" i="5"/>
  <c r="M121" i="5"/>
  <c r="M120" i="5"/>
  <c r="M119" i="5"/>
  <c r="M118" i="5"/>
  <c r="M117" i="5"/>
  <c r="M116" i="5"/>
  <c r="M115" i="5"/>
  <c r="M114" i="5"/>
  <c r="M113" i="5"/>
  <c r="M112" i="5"/>
  <c r="M111" i="5"/>
  <c r="M110" i="5"/>
  <c r="M109" i="5"/>
  <c r="M108" i="5"/>
  <c r="M107" i="5"/>
  <c r="D107" i="5"/>
  <c r="C107" i="5"/>
  <c r="B107" i="5"/>
  <c r="A107" i="5"/>
  <c r="M106" i="5"/>
  <c r="B106" i="5"/>
  <c r="M105" i="5"/>
  <c r="M104" i="5"/>
  <c r="M103" i="5"/>
  <c r="B103" i="5"/>
  <c r="A103" i="5"/>
  <c r="M102" i="5"/>
  <c r="M101" i="5"/>
  <c r="B101" i="5"/>
  <c r="A101" i="5"/>
  <c r="M100" i="5"/>
  <c r="M99" i="5"/>
  <c r="B99" i="5"/>
  <c r="M98" i="5"/>
  <c r="B98" i="5"/>
  <c r="M97" i="5"/>
  <c r="M96" i="5"/>
  <c r="B96" i="5"/>
  <c r="M95" i="5"/>
  <c r="B95" i="5"/>
  <c r="A95" i="5"/>
  <c r="M94" i="5"/>
  <c r="B94" i="5"/>
  <c r="A94" i="5"/>
  <c r="M93" i="5"/>
  <c r="B93" i="5"/>
  <c r="M92" i="5"/>
  <c r="B92" i="5"/>
  <c r="M91" i="5"/>
  <c r="B91" i="5"/>
  <c r="M90" i="5"/>
  <c r="B90" i="5"/>
  <c r="A90" i="5"/>
  <c r="M89" i="5"/>
  <c r="B89" i="5"/>
  <c r="M88" i="5"/>
  <c r="B88" i="5"/>
  <c r="M87" i="5"/>
  <c r="B87" i="5"/>
  <c r="A87" i="5"/>
  <c r="M86" i="5"/>
  <c r="B86" i="5"/>
  <c r="A86" i="5"/>
  <c r="M85" i="5"/>
  <c r="B85" i="5"/>
  <c r="A85" i="5"/>
  <c r="M84" i="5"/>
  <c r="B84" i="5"/>
  <c r="M83" i="5"/>
  <c r="B83" i="5"/>
  <c r="M82" i="5"/>
  <c r="B82" i="5"/>
  <c r="M81" i="5"/>
  <c r="B81" i="5"/>
  <c r="A81" i="5"/>
  <c r="M80" i="5"/>
  <c r="B80" i="5"/>
  <c r="A80" i="5"/>
  <c r="M79" i="5"/>
  <c r="B79" i="5"/>
  <c r="M78" i="5"/>
  <c r="B78" i="5"/>
  <c r="A78" i="5"/>
  <c r="M77" i="5"/>
  <c r="B77" i="5"/>
  <c r="A77" i="5"/>
  <c r="M76" i="5"/>
  <c r="B76" i="5"/>
  <c r="A76" i="5"/>
  <c r="M75" i="5"/>
  <c r="B75" i="5"/>
  <c r="A75" i="5"/>
  <c r="M74" i="5"/>
  <c r="B74" i="5"/>
  <c r="A74" i="5"/>
  <c r="M73" i="5"/>
  <c r="B73" i="5"/>
  <c r="A73" i="5"/>
  <c r="M72" i="5"/>
  <c r="B72" i="5"/>
  <c r="M71" i="5"/>
  <c r="B71" i="5"/>
  <c r="M70" i="5"/>
  <c r="B70" i="5"/>
  <c r="M69" i="5"/>
  <c r="B69" i="5"/>
  <c r="M68" i="5"/>
  <c r="B68" i="5"/>
  <c r="M67" i="5"/>
  <c r="B67" i="5"/>
  <c r="A67" i="5"/>
  <c r="M66" i="5"/>
  <c r="B66" i="5"/>
  <c r="A66" i="5"/>
  <c r="M65" i="5"/>
  <c r="B65" i="5"/>
  <c r="A65" i="5"/>
  <c r="M64" i="5"/>
  <c r="B64" i="5"/>
  <c r="A64" i="5"/>
  <c r="M63" i="5"/>
  <c r="B63" i="5"/>
  <c r="A63" i="5"/>
  <c r="M62" i="5"/>
  <c r="B62" i="5"/>
  <c r="A62" i="5"/>
  <c r="M61" i="5"/>
  <c r="B61" i="5"/>
  <c r="A61" i="5"/>
  <c r="M60" i="5"/>
  <c r="B60" i="5"/>
  <c r="A60" i="5"/>
  <c r="M59" i="5"/>
  <c r="B59" i="5"/>
  <c r="A59" i="5"/>
  <c r="M58" i="5"/>
  <c r="B58" i="5"/>
  <c r="M57" i="5"/>
  <c r="B57" i="5"/>
  <c r="M56" i="5"/>
  <c r="B56" i="5"/>
  <c r="M55" i="5"/>
  <c r="B55" i="5"/>
  <c r="M54" i="5"/>
  <c r="B54" i="5"/>
  <c r="A54" i="5"/>
  <c r="M53" i="5"/>
  <c r="B53" i="5"/>
  <c r="A53" i="5"/>
  <c r="M52" i="5"/>
  <c r="B52" i="5"/>
  <c r="A52" i="5"/>
  <c r="M51" i="5"/>
  <c r="B51" i="5"/>
  <c r="A51" i="5"/>
  <c r="M50" i="5"/>
  <c r="B50" i="5"/>
  <c r="A50" i="5"/>
  <c r="M49" i="5"/>
  <c r="C49" i="5"/>
  <c r="B49" i="5"/>
  <c r="A49" i="5"/>
  <c r="M48" i="5"/>
  <c r="C48" i="5"/>
  <c r="B48" i="5"/>
  <c r="A48" i="5"/>
  <c r="M47" i="5"/>
  <c r="C47" i="5"/>
  <c r="B47" i="5"/>
  <c r="A47" i="5"/>
  <c r="M46" i="5"/>
  <c r="B46" i="5"/>
  <c r="M45" i="5"/>
  <c r="B45" i="5"/>
  <c r="M44" i="5"/>
  <c r="C44" i="5"/>
  <c r="B44" i="5"/>
  <c r="A44" i="5"/>
  <c r="M43" i="5"/>
  <c r="C43" i="5"/>
  <c r="B43" i="5"/>
  <c r="A43" i="5"/>
  <c r="M42" i="5"/>
  <c r="C42" i="5"/>
  <c r="B42" i="5"/>
  <c r="A42" i="5"/>
  <c r="M41" i="5"/>
  <c r="C41" i="5"/>
  <c r="B41" i="5"/>
  <c r="A41" i="5"/>
  <c r="M40" i="5"/>
  <c r="C40" i="5"/>
  <c r="B40" i="5"/>
  <c r="A40" i="5"/>
  <c r="M39" i="5"/>
  <c r="B39" i="5"/>
  <c r="M38" i="5"/>
  <c r="C38" i="5"/>
  <c r="B38" i="5"/>
  <c r="A38" i="5"/>
  <c r="M37" i="5"/>
  <c r="C37" i="5"/>
  <c r="B37" i="5"/>
  <c r="A37" i="5"/>
  <c r="M36" i="5"/>
  <c r="C36" i="5"/>
  <c r="B36" i="5"/>
  <c r="A36" i="5"/>
  <c r="M35" i="5"/>
  <c r="C35" i="5"/>
  <c r="B35" i="5"/>
  <c r="A35" i="5"/>
  <c r="M34" i="5"/>
  <c r="B34" i="5"/>
  <c r="M33" i="5"/>
  <c r="B33" i="5"/>
  <c r="M32" i="5"/>
  <c r="C32" i="5"/>
  <c r="B32" i="5"/>
  <c r="A32" i="5"/>
  <c r="M31" i="5"/>
  <c r="C31" i="5"/>
  <c r="B31" i="5"/>
  <c r="A31" i="5"/>
  <c r="M30" i="5"/>
  <c r="C30" i="5"/>
  <c r="B30" i="5"/>
  <c r="A30" i="5"/>
  <c r="M29" i="5"/>
  <c r="D29" i="5"/>
  <c r="C29" i="5"/>
  <c r="B29" i="5"/>
  <c r="A29" i="5"/>
  <c r="M28" i="5"/>
  <c r="D28" i="5"/>
  <c r="C28" i="5"/>
  <c r="B28" i="5"/>
  <c r="A28" i="5"/>
  <c r="M27" i="5"/>
  <c r="C27" i="5"/>
  <c r="B27" i="5"/>
  <c r="A27" i="5"/>
  <c r="M26" i="5"/>
  <c r="C26" i="5"/>
  <c r="B26" i="5"/>
  <c r="A26" i="5"/>
  <c r="M25" i="5"/>
  <c r="C25" i="5"/>
  <c r="B25" i="5"/>
  <c r="A25" i="5"/>
  <c r="M24" i="5"/>
  <c r="C24" i="5"/>
  <c r="B24" i="5"/>
  <c r="A24" i="5"/>
  <c r="M23" i="5"/>
  <c r="D23" i="5"/>
  <c r="C23" i="5"/>
  <c r="B23" i="5"/>
  <c r="A23" i="5"/>
  <c r="M22" i="5"/>
  <c r="C22" i="5"/>
  <c r="B22" i="5"/>
  <c r="A22" i="5"/>
  <c r="M21" i="5"/>
  <c r="C21" i="5"/>
  <c r="B21" i="5"/>
  <c r="A21" i="5"/>
  <c r="M20" i="5"/>
  <c r="C20" i="5"/>
  <c r="B20" i="5"/>
  <c r="A20" i="5"/>
  <c r="M19" i="5"/>
  <c r="C19" i="5"/>
  <c r="B19" i="5"/>
  <c r="A19" i="5"/>
  <c r="M18" i="5"/>
  <c r="C18" i="5"/>
  <c r="B18" i="5"/>
  <c r="A18" i="5"/>
  <c r="M17" i="5"/>
  <c r="C17" i="5"/>
  <c r="B17" i="5"/>
  <c r="A17" i="5"/>
  <c r="M16" i="5"/>
  <c r="C16" i="5"/>
  <c r="B16" i="5"/>
  <c r="A16" i="5"/>
  <c r="M15" i="5"/>
  <c r="C15" i="5"/>
  <c r="B15" i="5"/>
  <c r="A15" i="5"/>
  <c r="M14" i="5"/>
  <c r="C14" i="5"/>
  <c r="B14" i="5"/>
  <c r="A14" i="5"/>
  <c r="M13" i="5"/>
  <c r="D13" i="5"/>
  <c r="C13" i="5"/>
  <c r="B13" i="5"/>
  <c r="A13" i="5"/>
  <c r="M12" i="5"/>
  <c r="D12" i="5"/>
  <c r="C12" i="5"/>
  <c r="B12" i="5"/>
  <c r="A12" i="5"/>
  <c r="M11" i="5"/>
  <c r="D11" i="5"/>
  <c r="C11" i="5"/>
  <c r="B11" i="5"/>
  <c r="A11" i="5"/>
  <c r="B10" i="5"/>
  <c r="C10" i="5" s="1"/>
  <c r="K1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6" authorId="0" shapeId="0" xr:uid="{00000000-0006-0000-0400-000001000000}">
      <text>
        <r>
          <rPr>
            <sz val="11"/>
            <color theme="1"/>
            <rFont val="Calibri"/>
            <scheme val="minor"/>
          </rPr>
          <t>БМР: A,B баганыг 
Маягт №1  -ээс шууд татаж холбов.</t>
        </r>
      </text>
    </comment>
    <comment ref="B6" authorId="0" shapeId="0" xr:uid="{00000000-0006-0000-0400-000002000000}">
      <text>
        <r>
          <rPr>
            <sz val="11"/>
            <color theme="1"/>
            <rFont val="Calibri"/>
            <scheme val="minor"/>
          </rPr>
          <t>БМР: A,B баганыг 
Маягт №1  -ээс шууд татаж холбов.</t>
        </r>
      </text>
    </comment>
    <comment ref="C6" authorId="0" shapeId="0" xr:uid="{00000000-0006-0000-0400-000003000000}">
      <text>
        <r>
          <rPr>
            <sz val="11"/>
            <color theme="1"/>
            <rFont val="Calibri"/>
            <scheme val="minor"/>
          </rPr>
          <t>БМР: C,D баганыг 
Маягт №1  -ээс шууд татаж холбов.</t>
        </r>
      </text>
    </comment>
    <comment ref="D6" authorId="0" shapeId="0" xr:uid="{00000000-0006-0000-0400-000004000000}">
      <text>
        <r>
          <rPr>
            <sz val="11"/>
            <color theme="1"/>
            <rFont val="Calibri"/>
            <scheme val="minor"/>
          </rPr>
          <t xml:space="preserve">БМР: Маягт №1-ийн 11-р багана.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A6" authorId="0" shapeId="0" xr:uid="{00000000-0006-0000-0500-000001000000}">
      <text>
        <r>
          <rPr>
            <sz val="11"/>
            <color theme="1"/>
            <rFont val="Calibri"/>
            <scheme val="minor"/>
          </rPr>
          <t>БМР: A,B баганыг 
Маягт №1  -ээс шууд татаж холбов.</t>
        </r>
      </text>
    </comment>
    <comment ref="B6" authorId="0" shapeId="0" xr:uid="{00000000-0006-0000-0500-000002000000}">
      <text>
        <r>
          <rPr>
            <sz val="11"/>
            <color theme="1"/>
            <rFont val="Calibri"/>
            <scheme val="minor"/>
          </rPr>
          <t>БМР: A,B баганыг 
Маягт №1  -ээс шууд татаж холбов.</t>
        </r>
      </text>
    </comment>
    <comment ref="C6" authorId="0" shapeId="0" xr:uid="{00000000-0006-0000-0500-000003000000}">
      <text>
        <r>
          <rPr>
            <sz val="11"/>
            <color theme="1"/>
            <rFont val="Calibri"/>
            <scheme val="minor"/>
          </rPr>
          <t>БМР: 240616-Fixed using NamedRange.</t>
        </r>
      </text>
    </comment>
    <comment ref="D6" authorId="0" shapeId="0" xr:uid="{00000000-0006-0000-0500-000004000000}">
      <text>
        <r>
          <rPr>
            <sz val="11"/>
            <color theme="1"/>
            <rFont val="Calibri"/>
            <scheme val="minor"/>
          </rPr>
          <t>='Гарц болон ШҮ'!$D$5:$D$91
БМР: 240616-Fixed using NamedRange.</t>
        </r>
      </text>
    </comment>
    <comment ref="L9" authorId="0" shapeId="0" xr:uid="{00000000-0006-0000-0500-000005000000}">
      <text>
        <r>
          <rPr>
            <sz val="11"/>
            <color theme="1"/>
            <rFont val="Calibri"/>
            <scheme val="minor"/>
          </rPr>
          <t xml:space="preserve">Маягт 4-ийн 9
</t>
        </r>
      </text>
    </comment>
    <comment ref="M9" authorId="0" shapeId="0" xr:uid="{00000000-0006-0000-0500-000006000000}">
      <text>
        <r>
          <rPr>
            <sz val="11"/>
            <color theme="1"/>
            <rFont val="Calibri"/>
            <scheme val="minor"/>
          </rPr>
          <t xml:space="preserve">Маягт 4-ийн 10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B7" authorId="0" shapeId="0" xr:uid="{00000000-0006-0000-0600-000001000000}">
      <text>
        <r>
          <rPr>
            <sz val="11"/>
            <color theme="1"/>
            <rFont val="Calibri"/>
            <scheme val="minor"/>
          </rPr>
          <t xml:space="preserve">БМР-240613: 'ТЕЗ болон хөтөлбөр' шитний D баганатай холбов.
БМР-240616: NamedRange болгов.
</t>
        </r>
      </text>
    </comment>
    <comment ref="C7" authorId="0" shapeId="0" xr:uid="{00000000-0006-0000-0600-000002000000}">
      <text>
        <r>
          <rPr>
            <sz val="11"/>
            <color theme="1"/>
            <rFont val="Calibri"/>
            <scheme val="minor"/>
          </rPr>
          <t xml:space="preserve">БМР: 240616 changed to index-mathc, and NamedRange, from Vlookup.
</t>
        </r>
      </text>
    </comment>
    <comment ref="D7" authorId="0" shapeId="0" xr:uid="{00000000-0006-0000-0600-000003000000}">
      <text>
        <r>
          <rPr>
            <sz val="11"/>
            <color theme="1"/>
            <rFont val="Calibri"/>
            <scheme val="minor"/>
          </rPr>
          <t>БМР: 240616-Fixed using NamedRange.</t>
        </r>
      </text>
    </comment>
    <comment ref="K7" authorId="0" shapeId="0" xr:uid="{00000000-0006-0000-0600-000004000000}">
      <text>
        <r>
          <rPr>
            <sz val="11"/>
            <color theme="1"/>
            <rFont val="Calibri"/>
            <scheme val="minor"/>
          </rPr>
          <t xml:space="preserve">BMR-240616: Fix by NamedRange. Chuk said: Link to M5, Column O.
БМР-240613: =VLOOKUP(D11,'Маягт 5'!E:O,9,false)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authors>
  <commentList>
    <comment ref="E6" authorId="0" shapeId="0" xr:uid="{00000000-0006-0000-0700-000001000000}">
      <text>
        <r>
          <rPr>
            <sz val="11"/>
            <color theme="1"/>
            <rFont val="Calibri"/>
            <scheme val="minor"/>
          </rPr>
          <t>БМР-240616: 
БМР-240613: =VLOOKUP(F10,'Гарц болон ШҮ'!$E:$G,3,false)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
  </authors>
  <commentList>
    <comment ref="A2" authorId="0" shapeId="0" xr:uid="{00000000-0006-0000-0E00-000001000000}">
      <text>
        <r>
          <rPr>
            <sz val="11"/>
            <color theme="1"/>
            <rFont val="Calibri"/>
            <scheme val="minor"/>
          </rPr>
          <t>БМР-240616: Батлагдсан ангилал багана дотод MergeCell хийж бүлгийн код оруулсан байсанг засч А баганад оруулав. Битгий Cell Merge хийл дээ!!!</t>
        </r>
      </text>
    </comment>
  </commentList>
</comments>
</file>

<file path=xl/sharedStrings.xml><?xml version="1.0" encoding="utf-8"?>
<sst xmlns="http://schemas.openxmlformats.org/spreadsheetml/2006/main" count="4879" uniqueCount="2935">
  <si>
    <t>Хөтөлбөрийн нэр, код: 7xxxx</t>
  </si>
  <si>
    <t>Байгууллагын нэр: xxx</t>
  </si>
  <si>
    <t>Арга хэмжээ</t>
  </si>
  <si>
    <t>Хэмжих нэгж</t>
  </si>
  <si>
    <t>Хөдөлмөр эрхлэлтийн нийтлэг үйлчилгээ</t>
  </si>
  <si>
    <t>Үйл ажиллагаа, шалгуур үзүүлэлтийн хүрээ</t>
  </si>
  <si>
    <t>Үйл ажиллагаа/гарц</t>
  </si>
  <si>
    <t>Суурь түвшин</t>
  </si>
  <si>
    <t>Зорилтот түвшин</t>
  </si>
  <si>
    <t>Нэр</t>
  </si>
  <si>
    <t>Шалгуур үзүүлэлт</t>
  </si>
  <si>
    <t>Он</t>
  </si>
  <si>
    <t>Төл</t>
  </si>
  <si>
    <t>ХБГ</t>
  </si>
  <si>
    <t>Зөрүү</t>
  </si>
  <si>
    <t>Хөдөлмөр эрхлэхэд бэлэн байдлын үнэлгээ (profiling)</t>
  </si>
  <si>
    <t>ХХҮГ-аар үйлчлүүлсэн ажилгүй эсвэл ажилгүйдэлд өртөж болзошгүй иргэн, хувиараа хөдөлмөр эрхлэх иргэдээс профайлинг үйлчилгээнд хамруулсан хүний тоо</t>
  </si>
  <si>
    <t>Тоо</t>
  </si>
  <si>
    <t>Хувь хүний хөдөлмөр эрхлэлтийн төлөвлөгөө боловсруулах</t>
  </si>
  <si>
    <t>Хөдөлмөр эрхлэлтийн хувийн төлөвлөгөө боловсруулсан хүний тоо</t>
  </si>
  <si>
    <t>Ажилд зуучлах</t>
  </si>
  <si>
    <t>Бүртгэлтэй ажилгүй  иргэдээс ажлын байранд зуучлагдаж, 3 сараас доошгүй хугацаанд НДШ төлж ажилласан хүний тоо</t>
  </si>
  <si>
    <t xml:space="preserve">Ажил мэргэжлийн чиг баримжаа олгох зөвлөх үйлчилгээ
</t>
  </si>
  <si>
    <t>Ажил мэргэжлийн чиг баримжаа олгох бүлгээр зөвлөх үйлчилгээнд хамруулсан хүний тоо</t>
  </si>
  <si>
    <t>ТХЗ-той УЯЛДСАН ҮР ДҮНД СУУРИЛСАН ТӨСВИЙН САНАЛ: 2025</t>
  </si>
  <si>
    <t xml:space="preserve">ТӨСВИЙН ЕРӨНХИЙЛӨН ЗАХИРАГЧ: </t>
  </si>
  <si>
    <t>06     Дорноговь</t>
  </si>
  <si>
    <t>Хавсралт 1</t>
  </si>
  <si>
    <t>Маягт 1</t>
  </si>
  <si>
    <t>Маягт 2</t>
  </si>
  <si>
    <t>Маягт 3</t>
  </si>
  <si>
    <t>Маягт 4</t>
  </si>
  <si>
    <t>Маягт 5</t>
  </si>
  <si>
    <t>Программд алдаа гарвал холбогдож засуулах утас: 86095545, 88115129</t>
  </si>
  <si>
    <t>Warning from BMR: Don't merge cells.</t>
  </si>
  <si>
    <t>Санамж:
1. Автоматаар гарч ирнэ гэсэн талбар дээр өөрчлөлт хийж болохгүй. Томьёогоор холбосон тул эвдрэх болно.</t>
  </si>
  <si>
    <t xml:space="preserve"> </t>
  </si>
  <si>
    <t>Хүснэгтийг бөглөхдөө  "ҮР ДҮНД СУУРИЛСАН ТӨСВИЙН САНАЛЫН МАЯГТ БӨГЛӨХ ЗААВАР"-ыг харна уу.</t>
  </si>
  <si>
    <t>МАЯГТ 1. ҮР ДҮНГИЙН ХҮРЭЭ</t>
  </si>
  <si>
    <t>ТЕЗ-ИЙН НЭР:</t>
  </si>
  <si>
    <t>Үндэсний үр дүн</t>
  </si>
  <si>
    <t>Салбарын үр дүн</t>
  </si>
  <si>
    <t>ТЕЗ-ын үр дүн</t>
  </si>
  <si>
    <t>Хөтөлбөрийн үр дүн</t>
  </si>
  <si>
    <t>Тухайн жилийн</t>
  </si>
  <si>
    <t>Код</t>
  </si>
  <si>
    <t>Алсын хараа- 2050 Монгол Улсын урт хугацааны хөгжлийн бодлого</t>
  </si>
  <si>
    <t>Алсын хараа- 2050 Монгол Улсын урт хугацааны хөгжлийн бодлогоос салбар хамаарах хэсэг</t>
  </si>
  <si>
    <t>Монгол Улсыг 2021-2025 онд хөгжүүлэх таван жилийн үндсэн чиглэл</t>
  </si>
  <si>
    <t xml:space="preserve">Хөтөлбөрийн  нэр </t>
  </si>
  <si>
    <t xml:space="preserve">Орон  нутгийн жилийн хөгжлийн төлөвлөгөөнд  батлагдсан </t>
  </si>
  <si>
    <t>ТЕЗ-ийн төсвөөр хэрэгжүүлэх хөтөлбөрийн үр дүн</t>
  </si>
  <si>
    <t>(1)</t>
  </si>
  <si>
    <t>(2)</t>
  </si>
  <si>
    <t>(3)</t>
  </si>
  <si>
    <t>(4)</t>
  </si>
  <si>
    <t>(5)</t>
  </si>
  <si>
    <t>(6)</t>
  </si>
  <si>
    <t>(7)</t>
  </si>
  <si>
    <t>(8)</t>
  </si>
  <si>
    <t>(9)</t>
  </si>
  <si>
    <t>(10)</t>
  </si>
  <si>
    <t>(11)</t>
  </si>
  <si>
    <t>Өөрчлөхгүй</t>
  </si>
  <si>
    <t>Бичнэ</t>
  </si>
  <si>
    <t>АХ-2: Хүний хөгжлийн үзүүлэлтийг сайжруулна</t>
  </si>
  <si>
    <t xml:space="preserve">АХ-2.1: Бага насны хүүхдийн хөгжлийн үнэлгээг нэмэгдүүлнэ. </t>
  </si>
  <si>
    <t>1.1.1</t>
  </si>
  <si>
    <t>МУХТЖҮЧ-2.1: Ерөнхий боловсролын сургуульд элсэгчдийн бэлтгэгдсэн байдлын үнэлгээг нэмэгдүүлнэ.</t>
  </si>
  <si>
    <t>Сургуулийн өмнөх боловсрол хөтөлбөр</t>
  </si>
  <si>
    <t>СӨБ-ийн хүртээмж нэмэгдүүлнэ</t>
  </si>
  <si>
    <t>1.1.2</t>
  </si>
  <si>
    <t>СӨБ-ийг стандартын ариуйн цэврийн байгууламжтой болгоно</t>
  </si>
  <si>
    <t>Стандартын шаардлага хангасан орчинтой цэцэрлэгийг нэмэгдүүлнэ.</t>
  </si>
  <si>
    <t>АХ-2.1: Сурагчдын сурлагын үнэлгээг ахиулна.</t>
  </si>
  <si>
    <t>1.2.1</t>
  </si>
  <si>
    <t xml:space="preserve">МУХТЖҮЧ-2.1: Боловсролын чанарын үзүүлэлтийг нэмэгдүүлнэ. </t>
  </si>
  <si>
    <t>Ерөнхий боловсрол хөтөлбөр</t>
  </si>
  <si>
    <t>Хүн амд ерөнхий боловсрол эзэмших тэгш боломж бүрдүүлнэ.</t>
  </si>
  <si>
    <t>ЕБС-ын стандарт хангасан сургалтын орчныг сайжруулна</t>
  </si>
  <si>
    <t>АХ-2.1: Олон улсын хөдөлмөрийн зах зээлд өрсөлдөхүйц мэргэжлийн болон техникийн боловсролтой төгсөгчдийг нэмэгдүүлнэ.</t>
  </si>
  <si>
    <t>1.3.1</t>
  </si>
  <si>
    <t>МУХТЖҮЧ-2.1: МСҮТ төгсөгчдөөс мэргэжлээрээ ажиллагчдыг нэмэгдүүлнэ.</t>
  </si>
  <si>
    <t>Мэргэжлийн болон техникийн боловсрол хөтөлбөр</t>
  </si>
  <si>
    <t>АХ-2.2: Халдварт болон халдварт бус өвчлөлийг бууруулна.</t>
  </si>
  <si>
    <t>1.4.1</t>
  </si>
  <si>
    <t>МУХТЖҮЧ-2.2: Амьдралын зөв дадал хэвшилтэй иргэдийн тоог нэмэгдүүлнэ.</t>
  </si>
  <si>
    <t>Нийгмийн эрүүл мэнд хөтөлбөр</t>
  </si>
  <si>
    <t>Эмнэлгийн тусламж үйлчилгээ хөтөлбөр</t>
  </si>
  <si>
    <t>1.4.2</t>
  </si>
  <si>
    <t>МУХТЖҮЧ-3.5: Өдөрт 30 минут дасгал хөдөлгөөн хийдэг иргэдийн тоог нэмэгдүүлнэ.</t>
  </si>
  <si>
    <t>Биеийн тамир, спорт хөтөлбөр</t>
  </si>
  <si>
    <t>АХ-3: Иргэдийн бодит орлогыг нэмэгдүүлнэ</t>
  </si>
  <si>
    <t>АХ-3.3: Хөдөлмөр эрхлэлтийг нэмэгдүүлнэ.</t>
  </si>
  <si>
    <t>2.1.1</t>
  </si>
  <si>
    <t>МУХТЖҮЧ-2.6: Ажлын байрны тоог нэмэгдүүлнэ.</t>
  </si>
  <si>
    <t>Хөдөлмөр эрхлэлтийг дэмжих</t>
  </si>
  <si>
    <t>Ажлын байрны тоог нэмэгдүүлнэ</t>
  </si>
  <si>
    <t>Шинээр бий болсон ажлын байрны тоог нэмэгдүүлнэ</t>
  </si>
  <si>
    <t xml:space="preserve">АХ-1: Үндэсний нэгдмэл үнэт зүйлсийг бэхжүүлнэ. </t>
  </si>
  <si>
    <t>АХ-1.1: Үндэсний соёлын дархлааг нэмэгдүүлнэ.</t>
  </si>
  <si>
    <t>3.1.1</t>
  </si>
  <si>
    <t>МУХТЖҮЧ-1.2: Нүүдлийн соёл иргэншлийг бэхжүүлнэ.</t>
  </si>
  <si>
    <t>Соёлын өв хөтөлбөр</t>
  </si>
  <si>
    <t>3.1.2</t>
  </si>
  <si>
    <t>МУХТЖҮЧ-1.1: Нийгмийн соён гэгээрлийн түвшинг нэмэгдүүлнэ.</t>
  </si>
  <si>
    <t>Соёл урлаг хөтөлбөр</t>
  </si>
  <si>
    <t>АХ-1.1: Соёлын бүтээлч үйлдвэрлэлийг нэмэгдүүлнэ.</t>
  </si>
  <si>
    <t>3.2.1</t>
  </si>
  <si>
    <t>МУХТЖҮЧ-4.2: Соёлын бүтээлч үйлдвэрлэлийн экпсортыг нэмэгдүүлнэ.</t>
  </si>
  <si>
    <t>717ХХ</t>
  </si>
  <si>
    <t>Соёлын бүтээлч үйлдвэрлэл хөтөлбөр</t>
  </si>
  <si>
    <t>717ХХ01</t>
  </si>
  <si>
    <t>АХ-2: Нийгмийн хамгааллыг сайжруулна</t>
  </si>
  <si>
    <t>АХ-2.3: Гэр бүлийн эрүүл, тогтвортой байдлыг хангана.</t>
  </si>
  <si>
    <t>4.1.1</t>
  </si>
  <si>
    <t>МУХТЖҮЧ-2.3: Гэр бүлийн эерэг харилцааг бэхжүүлнэ.</t>
  </si>
  <si>
    <t>72ХХХ</t>
  </si>
  <si>
    <t>Хүүхэд, гэр бүлийн хөгжил хамгаалал хөтөлбөр</t>
  </si>
  <si>
    <t>Хүүхдийн эсрэг хүчирхийлэл буурсан байна.</t>
  </si>
  <si>
    <t>72XXX01</t>
  </si>
  <si>
    <t xml:space="preserve">Хүүхэд, хамгаалал хөгжлийн хамтын ажиллагааг сайжруулна. </t>
  </si>
  <si>
    <t>АХ-3.1: Нийгмийн халамжийн зорилтот бүлгийн иргэдийн амьжиргааны түвшинг дээшлүүлнэ.</t>
  </si>
  <si>
    <t>4.2.1</t>
  </si>
  <si>
    <t>МУХТЖҮЧ-3.1: Зорилтот бүлгийн иргэдийн бие даан амьдрах чадварыг сайжруулна.</t>
  </si>
  <si>
    <t>Нийгмийн халамж хөтөлбөр</t>
  </si>
  <si>
    <t>Нийгмийн халамжийн үйлчилгээний чанарыг нэмэгдүүлнэ.</t>
  </si>
  <si>
    <t>Нийгмийн халамжийн үйлчилгээ зайлшгүй шаардлагатай ахмад настан</t>
  </si>
  <si>
    <t>АХ-2: Хүнд ээлтэй амьдрах орчныг бүрдүүлнэ.</t>
  </si>
  <si>
    <t>АХ-2.5: Хүнсний аюулгүй байдлыг сайжруулна.</t>
  </si>
  <si>
    <t>5.1.1</t>
  </si>
  <si>
    <t>МУХТЖҮЧ-2.5: Гол нэр төрлийн хүнсний бүтээгдэхүүний дотоодын хангамжийг  нэмэгдүүлнэ.</t>
  </si>
  <si>
    <t>Хүнсний үйлдвэрлэлийг хөгжүүлэх хөтөлбөр</t>
  </si>
  <si>
    <t>АХ-7.3: Гэмт хэрэг, зөрчлийг бууруулна.</t>
  </si>
  <si>
    <t>5.2.1</t>
  </si>
  <si>
    <t xml:space="preserve">МУХТЖҮЧ-7.3: Цагдаагийн байгууллагын үйлчилгээний талаарх иргэдийн сэтгэл ханамжийн түвшинг нэмэгдүүлнэ. </t>
  </si>
  <si>
    <t xml:space="preserve">Цагдаа хөтөлбөр </t>
  </si>
  <si>
    <t>5.2.2</t>
  </si>
  <si>
    <t>МУХТЖҮЧ-7.3: Гэмт хэрэг, зөрчил үйлдэж болзошгүй эрсдэл бүхий иргэдийн тоог бууруулна.</t>
  </si>
  <si>
    <t xml:space="preserve">Гэмт хэргээс урьдчилан сэргийлэх хөтөлбөр </t>
  </si>
  <si>
    <t>АХ-7.3: Хүний хүчин зүйлээс хамааралтай осол гэмтлийн гаралтыг бууруулна.</t>
  </si>
  <si>
    <t>5.3.1</t>
  </si>
  <si>
    <t>МУХТЖҮЧ-7.3: Осол гэмтлээс урьдчилан сэргийлэх дадалтай иргэдийн тоог нэмэгдүүлнэ.</t>
  </si>
  <si>
    <t>Гамшгаас урьдчилан сэргийлэх, тэмцэх хөтөлбөр</t>
  </si>
  <si>
    <t>АХ-7.3: Орчны эрсдэлийг бууруулна.</t>
  </si>
  <si>
    <t>5.4.1</t>
  </si>
  <si>
    <t>МУХТЖҮЧ-7.3: Гамшгийн эрсдэлийг даван туулах чадавхыг нэмэгдүүлнэ.</t>
  </si>
  <si>
    <t>5.4.2</t>
  </si>
  <si>
    <t>МУХТЖҮЧ-6.4: Цаг уурын урьчилсан сэргийлэх мэдээллийн хэрэглээ нэмэгдэнэ.</t>
  </si>
  <si>
    <t>Ус цаг уур, орчны шинжилгээ хөтөлбөр</t>
  </si>
  <si>
    <t>5.4.3</t>
  </si>
  <si>
    <t>МУХТЖҮЧ-9.3: Инженерийн бүрэн хангамжтай орон сууцанд амьдардаг өрхийн тоог нэмэгдүүлнэ.</t>
  </si>
  <si>
    <t xml:space="preserve">Хот байгуулалт тохижилт </t>
  </si>
  <si>
    <t>5.4.4</t>
  </si>
  <si>
    <t xml:space="preserve">МУХТЖҮЧ-2.5: Иргэдийн олон талт хэрэгцээг хангасан орчныг нэмэгдүүлнэ. </t>
  </si>
  <si>
    <t>АХ-6.4: Агаар, орчны чанарыг стандарт түвшинд хүргэнэ.</t>
  </si>
  <si>
    <t>5.5.1</t>
  </si>
  <si>
    <t xml:space="preserve">МУХТЖҮЧ-6.4: Орчныг бохирдуулагчдын тоог бууруулна. </t>
  </si>
  <si>
    <t>Хүрээлэн буй орчны бохирдол, доройтлыг бууруулах хөтөлбөр</t>
  </si>
  <si>
    <t>5.5.2</t>
  </si>
  <si>
    <t>МУХТЖҮЧ-6.4: Хог хаягдлын дахин боловсруулалтыг нэмэгдүүлнэ.</t>
  </si>
  <si>
    <t>АХ-6: Байгаль орчны тогтвортой байдлыг нэмэгдүүлнэ.</t>
  </si>
  <si>
    <t xml:space="preserve">АХ-6.1: Улсын тусгай хамгаалалттай газар нутгийн хэмжээг нэмэгдүүлнэ. </t>
  </si>
  <si>
    <t>6.1.1</t>
  </si>
  <si>
    <t xml:space="preserve">МУХТЖҮЧ-6.1: Тусгай хамгаалалтад авахтай холбоотой зөрчил маргааныг бууруулна. </t>
  </si>
  <si>
    <t>Тусгай хамгаалалттай газар нутгийн хамгаалал хөтөлбөр</t>
  </si>
  <si>
    <t>6.1.2</t>
  </si>
  <si>
    <t xml:space="preserve">МУХТЖҮЧ-6.1: Тусгай хамгаалалттай газар нутгийн хамгаалалд иргэн, аж ахуйн нэгжийн оролцооны түвшинг нэмэгдүүлнэ. </t>
  </si>
  <si>
    <t xml:space="preserve">АХ-6.3: Нийт усны хэрэглээнд эзлэх цэнгэг усны хэрэглээг нэмэгдүүлэхгүй. </t>
  </si>
  <si>
    <t>6.2.1</t>
  </si>
  <si>
    <t>МУХТЖҮЧ-6.3: Ус хэрэглээний үр ашигт байдлыг нэмэгдүүлнэ.</t>
  </si>
  <si>
    <t>714ХХ</t>
  </si>
  <si>
    <t>Усны нөөцийн хамгаалал, ашиглалт, нөхөн сэргээлт хөтөлбөр</t>
  </si>
  <si>
    <t>714XX01</t>
  </si>
  <si>
    <t>714XX02</t>
  </si>
  <si>
    <t xml:space="preserve">АХ-6.2: Ойгоор бүрхэгдсэн талбайн хэмжээг нэмэгдүүлнэ. </t>
  </si>
  <si>
    <t>6.3.1</t>
  </si>
  <si>
    <t xml:space="preserve">МУХТЖҮЧ-6.2: Тарьсан модны ургалтыг нэмэгдүүлнэ. </t>
  </si>
  <si>
    <t>Ойн нөөцийн  хамгаалал нөхөн сэргээлт хөтөлбөр</t>
  </si>
  <si>
    <t>714XX03</t>
  </si>
  <si>
    <t xml:space="preserve">АХ-6.2: Цөлжилтийн нэн хүчтэй, хүчтэй зэрэглэлд өртсөн газрын хэмжээг нэмэгдүүлэхгүй, тогтоон барина. </t>
  </si>
  <si>
    <t>6.4.1</t>
  </si>
  <si>
    <t>МУХТЖҮЧ-6.2: Бэлчээрийн даац хэтрэлтийг бууруулна.</t>
  </si>
  <si>
    <t>Мал аж ахуй хөтөлбөр</t>
  </si>
  <si>
    <t>6.4.2</t>
  </si>
  <si>
    <t>МУХТЖҮЧ-6.2: Цөлжилт, газрын доройтлыг бууруулахад олон талын оролцоог нэмэгдүүлнэ.</t>
  </si>
  <si>
    <t xml:space="preserve">газрын нөөцийг хамгаалах, нөхөн сэргээх  хөтөлбөр </t>
  </si>
  <si>
    <t xml:space="preserve">АХ-6.2: Монгол орны биологийн олон янз байдлыг 2020 оны түвшинд хадгална. </t>
  </si>
  <si>
    <t>6.5.1</t>
  </si>
  <si>
    <t>МУХТЖҮЧ-6.2: Ашиглалтад өртөмтгий амьтан, ургамлын ашиглалтын нөөцийг бүсчлэн бий болгоно.</t>
  </si>
  <si>
    <t>Байгалийн ургамлын нөөцийн хамгаалал, нөхөн сэргээлт хөтөлбөр</t>
  </si>
  <si>
    <t>Амьтны нөөцийн хамгаалал, нөхөн сэргээлт хөтөлбөр</t>
  </si>
  <si>
    <t>Байгалийн  ургамал амьтны генетик нөөцийн хөтөлбөр</t>
  </si>
  <si>
    <t>АХ-5: Зөв засаглалын үзүүлэлтийг нэмэгдүүлнэ</t>
  </si>
  <si>
    <t>АХ-5.6: Авлигын үзүүлэлтийг сайжруулна.</t>
  </si>
  <si>
    <t>7.1.1</t>
  </si>
  <si>
    <t xml:space="preserve">МУХТЖҮЧ-5.6: Авлигыг үл тэвчих соёл, хандлагыг нэмэгдүүлнэ. </t>
  </si>
  <si>
    <t>Авлигатай тэмцэх хөтөлбөр</t>
  </si>
  <si>
    <t>АХ-5.5: Хүний эрхийн баталгааг сайжруулна.</t>
  </si>
  <si>
    <t>7.2.1</t>
  </si>
  <si>
    <t xml:space="preserve">МУХТЖҮЧ-5.5: Хүний эрхийн зөрчлийг бууруулна. </t>
  </si>
  <si>
    <t>Хүний эрхийн хэрэгжилтэд хяналт тавих хөтөлбөр</t>
  </si>
  <si>
    <t>7.2.2</t>
  </si>
  <si>
    <t>МУХТЖҮЧ-5.5: Яллагдагчдын эсрэг хүний эрхийн зөрчлийг бууруулна.</t>
  </si>
  <si>
    <t>Шүүхийн шийдвэр гүйцэтгэл хөтөлбөр</t>
  </si>
  <si>
    <t>7.2.3</t>
  </si>
  <si>
    <t>МУХТЖҮЧ-5.5: Шүүх дээр иргэний эрхийг хамгаалах тэгш эрхийн зарчмын хэрэгжилтийг нэмэгдүүлнэ.</t>
  </si>
  <si>
    <t>Төлбөрийн чадваргүй яллагдагч, сэжигтэнд эрх зүйн туслалцаа үзүүлэх хөтөлбөр</t>
  </si>
  <si>
    <t>7.2.4</t>
  </si>
  <si>
    <t>МУХТЖҮЧ-5.5: Жендерийн тэгш байдлын үзүүлэлтийг сайжруулна.</t>
  </si>
  <si>
    <t>Жендэрийн тэгш байдлыг хангах хөтөлбөр</t>
  </si>
  <si>
    <t>7.2.5</t>
  </si>
  <si>
    <t>МУХТЖҮЧ-2.3: Хүүхдийн эрхийн эсрэг гэмт хэрэг, зөрчлийн тоог бууруулна</t>
  </si>
  <si>
    <t>7.2.6</t>
  </si>
  <si>
    <t>МУХТЖҮЧ-2.3: Эрүүл, идэвхтэй ахмад настныг нэмэгдүүлнэ.</t>
  </si>
  <si>
    <t xml:space="preserve"> Ахмад настны хөгжил хамгаалал хөтөлбөр</t>
  </si>
  <si>
    <t>7.2.7</t>
  </si>
  <si>
    <t>МУХТЖҮЧ-2.3: Хөгжлийн бэрхшээлтэй иргэдийн нийгмийн идэвхи, оролцоог нэмэгдүүлнэ.</t>
  </si>
  <si>
    <t>Хөгжлийн бэрхшээлтэй иргэдийн хөгжил, хамгаалал хөтөлбөр</t>
  </si>
  <si>
    <t>7.2.8</t>
  </si>
  <si>
    <t>МУХТЖҮЧ-2.3: Оюутан, залуучуудын нийгмийн идэвхи, оролцоог нэмэгдүүлнэ.</t>
  </si>
  <si>
    <t xml:space="preserve">АХ-5.4: УИХ, ИТХ-ын нийгмийн тулгамдсан асуудлыг оновчтой шийдвэрлэх чадавхыг ахиулна. </t>
  </si>
  <si>
    <t>7.3.1</t>
  </si>
  <si>
    <t>МУХТЖҮЧ-7.4: Шийдвэрийн хийдэл, давхцалыг бууруулна.</t>
  </si>
  <si>
    <t xml:space="preserve">Нутгийн өөрөө удирдах байгууллагын үйл ажиллагаа </t>
  </si>
  <si>
    <t>7.3.2</t>
  </si>
  <si>
    <t>МУХТЖҮЧ-5.3: Хөгжлийн бодлого, төлөвлөлтийн мэдээллийн бэлэн байдлыг нэмэгдүүлнэ</t>
  </si>
  <si>
    <t>Албан ёсны статистик хөтөлбөр</t>
  </si>
  <si>
    <t>АХ-4.4: Гадаад таатай орчныг бэхжүүлнэ.</t>
  </si>
  <si>
    <t>7.4.1</t>
  </si>
  <si>
    <t>МУХТЖҮЧ-4.4: Монгол Улсын Азийн эрх мэдлийн индексэд эзлэх байрыг  нэмэгдүүлнэ.</t>
  </si>
  <si>
    <t>Гадаад харилцааны бодлого, удирдлага хөтөлбөр</t>
  </si>
  <si>
    <t>АХ-7.1: Батлан хамгаалах чадавхыг бэхжүүлнэ.</t>
  </si>
  <si>
    <t>7.5.1</t>
  </si>
  <si>
    <t>МУХТЖҮЧ-1.1: Иргэдийн эх оронч үзлийг төлөвшүүлнэ.</t>
  </si>
  <si>
    <t>Зэвсэгт хүчний үйл ажиллагаа хөтөлбөр</t>
  </si>
  <si>
    <t xml:space="preserve">АХ-5.2: Засгийн газрын үр нөлөөний үзүүлэлтийг ахиулна. </t>
  </si>
  <si>
    <t>7.6.1</t>
  </si>
  <si>
    <t>МУХТЖҮЧ-7.2: Хил зөрчлийн тоог бууруулна.</t>
  </si>
  <si>
    <t xml:space="preserve">Хил хамгаалах хөтөлбөр </t>
  </si>
  <si>
    <t>7.6.2</t>
  </si>
  <si>
    <t>МУХТЖҮЧ-5.4: Төрийн өмчит аж ахуйн нэгжүүдийн үр ашгийг нэмэгдүүлнэ.</t>
  </si>
  <si>
    <t>Төрийн өмчийн эрхийг хэрэгжүүлэх хөтөлбөр</t>
  </si>
  <si>
    <t>7.6.3</t>
  </si>
  <si>
    <t xml:space="preserve">МУХТЖҮЧ-5.4: Төрийн үйлчилгээний талаарх хэрэглэгчийн сэтгэл ханамжийн дундаж үнэлгээг нэмэгдүүлнэ. </t>
  </si>
  <si>
    <t>Гүйцэтгэх засаглалын удирдлага хөтөлбөр</t>
  </si>
  <si>
    <t>7.6.4</t>
  </si>
  <si>
    <t xml:space="preserve">МУХТЖҮЧ-3.6: Эдэлбэр газрын өгөөжийг  нэмэгдүүлнэ. </t>
  </si>
  <si>
    <t>Газрын зураглал, кадастр хөтөлбөр</t>
  </si>
  <si>
    <t>7.6.5</t>
  </si>
  <si>
    <t>МУХТЖҮЧ-5.4: Чадахуйн зарчмыг хангаж буй төрийн алба хаагчдын нийт төрийн албан хаагчдад эзлэх хувийг нэмэгдүүлнэ.</t>
  </si>
  <si>
    <t>7.6.6</t>
  </si>
  <si>
    <t>МУХТЖҮЧ-4.1: Төрийн худалдан авалтын үр ашгийг нэмэгдүүлнэ.</t>
  </si>
  <si>
    <t xml:space="preserve">Худалдан авах үйл ажиллагаа </t>
  </si>
  <si>
    <t>7.6.7</t>
  </si>
  <si>
    <t>МУХТЖҮЧ-5.4: Төрийн архив, албан хэрэг хөтлөлтийн найдвартай байдлын түвшинг нэмэгдүүлнэ.</t>
  </si>
  <si>
    <t>АХ-3: Бизнес эрхлэхэд таатай орчныг сайжруулна.</t>
  </si>
  <si>
    <t>АХ-7.4: Өмчийн эрхийн хамгааллыг сайжруулна</t>
  </si>
  <si>
    <t>9.1.1</t>
  </si>
  <si>
    <t>МУХТЖҮЧ-7.4: Өмчлөх эрхийн эсрэг гэмт хэрэг, зөрчлийн тоог бууруулна.</t>
  </si>
  <si>
    <t xml:space="preserve">АХ-4: Эдийн засгийн тогтвортой өсөлтийг 6 хувьд хадгална. </t>
  </si>
  <si>
    <t>АХ-4.2: Хариуцлагатай уул уурхайн нийт үйлдвэрлэлийг нэмэгдүүлнэ.</t>
  </si>
  <si>
    <t>11.1.1</t>
  </si>
  <si>
    <t xml:space="preserve">МУХТЖҮЧ-4.1: Уул уурхайн салбар дахь хөрөнгө оруулалтын хэмжээг нэмэгдүүлнэ. </t>
  </si>
  <si>
    <t>Олборлолт, уул уурхай хөтөлбөр</t>
  </si>
  <si>
    <t>АХ-8.3: Стандартын шаардлага хангасан хөдөө аж ахуйн гаралтай түүхий эд, бүтээгдэхүүний нийлүүлэлтийг нэмэгдүүлнэ.</t>
  </si>
  <si>
    <t>11.2.1</t>
  </si>
  <si>
    <t>МУХТЖҮЧ-8.3: Стандартын шаардлага хангасан хөдөө аж ахуйн гаралтай түүхий эд, бүтээгдэхүүн нийлүүлэгчдийн тоог нэмэгдүүлнэ.</t>
  </si>
  <si>
    <t>Мал аж ахуйг хөгжүүлэх хөтөлбөр</t>
  </si>
  <si>
    <t>Газар тариаланг хөгжүүлэх хөтөлбөр</t>
  </si>
  <si>
    <t>11.3.1</t>
  </si>
  <si>
    <t>МУХТЖҮЧ-4.1: Уул уурхайн салбарын түүхий эдийн боловсруулалтын түвшинг нэмэгдүүлнэ.</t>
  </si>
  <si>
    <t>11.3.2</t>
  </si>
  <si>
    <t>МУХТЖҮЧ-8.3: Хөнгөн үйлдвэрлэлийн бүтээгдэхүүний экспортийн хэмжээг нэмэгдүүлнэ.</t>
  </si>
  <si>
    <t>Хөнгөн үйлдвэрлэлийг хөгжүүлэх хөтөлбөр</t>
  </si>
  <si>
    <t>АХ-8.2: Аялал жуулчлалын салбарын орлогыг нэмэгдүүлнэ.</t>
  </si>
  <si>
    <t>11.4.1</t>
  </si>
  <si>
    <t>МУХТЖҮЧ-8.2: Гадаад жуулчны тоог нэмэгдүүлнэ.</t>
  </si>
  <si>
    <t>Аялал жуулчлал хөтөлбөр</t>
  </si>
  <si>
    <t xml:space="preserve">АХ-4.5: Худалдааны салбарын нэмүү өртгийг нэмэгдүүлнэ. </t>
  </si>
  <si>
    <t>11.5.1</t>
  </si>
  <si>
    <t>МУХТЖҮЧ-4.3: Нийт худалдааны эргэлтэд цахим худалдааны эзлэх хувийн жинг нэмэгдүүлнэ.</t>
  </si>
  <si>
    <t>Худалдааны салбарын хөгжил хөтөлбөр</t>
  </si>
  <si>
    <t>АХ-4.5: Үйлчилгээний салбарын нэмүү өртгийг нэмэгдүүлнэ.</t>
  </si>
  <si>
    <t>11.6.1</t>
  </si>
  <si>
    <t>МУХТЖҮЧ-4.2: Үйлчилгээний экспорт хийдэг аж ахуйн нэгж, иргэний тоог нэмэгдүүлнэ.</t>
  </si>
  <si>
    <t>Үйлчилгээний салбарын хөгжил хөтөлбөр</t>
  </si>
  <si>
    <t>АХ-4.2: Логистикийн гүйцэтгэлийн үзүүлэлтийг сайжруулна.</t>
  </si>
  <si>
    <t>11.7.1</t>
  </si>
  <si>
    <t xml:space="preserve">МУХТЖҮЧ-4.2: Ачаа тээврийн урсгалыг нэмэгдүүлнэ. </t>
  </si>
  <si>
    <t xml:space="preserve">Орон нутгийн хяналт зохицуулалт хийтийн тээвэр </t>
  </si>
  <si>
    <t>Авто зам хөтөлбөр</t>
  </si>
  <si>
    <t>Зам тээврийн бодлого удирдлага хөтөлбөр</t>
  </si>
  <si>
    <t>АХ-5.3: Мэдээлэл, харилцаа холбооны хөгжлийн үзүүлэлтийг нэмэгдүүлнэ.</t>
  </si>
  <si>
    <t>11.8.1</t>
  </si>
  <si>
    <t>МУХТЖҮЧ-2.4: Хөдөлгөөнт холбооны 4G үйлчилгээ авдаг иргэдийн тоог нэмэгдүүлнэ.</t>
  </si>
  <si>
    <t>Мэдээллийн нэгдсэн тогтолцооны дэд бүтэц хөтөлбөр</t>
  </si>
  <si>
    <t>АХ-4.2: Эрчим хүчний өсөн нэмэгдэж буй хэрэгцээний хангалтыг  нэмэгдүүлнэ.</t>
  </si>
  <si>
    <t>11.9.1</t>
  </si>
  <si>
    <t>МУХТЖҮЧ-4.2: Эрчим хүчний найдвартай, аюулгүй, тогтвортой байдлыг дээшлүүлнэ.</t>
  </si>
  <si>
    <t xml:space="preserve">Гудамжны гэрэлтүүлэг </t>
  </si>
  <si>
    <t>Цахилгаан эрчим хүчний хөтөлбөр</t>
  </si>
  <si>
    <t>709ХХ</t>
  </si>
  <si>
    <t>Дулааны эрчим хүчний хөтөлбөр</t>
  </si>
  <si>
    <t>МАЯГТ 2. ТӨСВИЙН ЕРӨНХИЙЛӨН ЗАХИРАГЧИЙН ХЭРЭГЖҮҮЛЭХ ХӨТӨЛБӨРИЙН ХҮРЭХ ҮР ДҮН, ТҮҮНИЙ ШАЛГУУР ҮЗҮҮЛЭЛТ</t>
  </si>
  <si>
    <t>ТЕЗ-ийн төсвөөр хэрэгжүүлэх хөтөлбөрийн хүрэх үр дүн</t>
  </si>
  <si>
    <t>Хөтөлбөрийн Үр дүнгийн шалгуур үзүүлэлт</t>
  </si>
  <si>
    <t>Шалгуур үзүүлэлтийн хүрээ</t>
  </si>
  <si>
    <t>Төсвийн санал /мян.төгрөгөөр/</t>
  </si>
  <si>
    <t>Мэдээллийн эх сурвалж</t>
  </si>
  <si>
    <t>Хөтөлбөрийн Үр Дүнгийн ШҮ-ийн код</t>
  </si>
  <si>
    <t>2025 оны төсвийн төсөл</t>
  </si>
  <si>
    <t>Төсөөлөл</t>
  </si>
  <si>
    <t>Суурь Он</t>
  </si>
  <si>
    <t>Суурь Түвшин</t>
  </si>
  <si>
    <t>(12)</t>
  </si>
  <si>
    <t>(13)</t>
  </si>
  <si>
    <t>(14)</t>
  </si>
  <si>
    <t>Өөрчлөхгүй, Маягт-1 -ээс автоматаар татагдана.</t>
  </si>
  <si>
    <t>Тооцно</t>
  </si>
  <si>
    <t>Шалгуур үзүүлэлтийг ямар мэдээллийн эх сурвалжаас гаргахыг бичнэ.</t>
  </si>
  <si>
    <t>СӨБ хамрагдалтийн хувь</t>
  </si>
  <si>
    <t>хувь</t>
  </si>
  <si>
    <t>Стандарт хангасан сургалтын орчинтой цэцэрлэгийн тоо</t>
  </si>
  <si>
    <t>тоо</t>
  </si>
  <si>
    <t>Стандартын орчин хангасан сургуулийн тоо</t>
  </si>
  <si>
    <t>МАЯГТ 3.  ХӨТӨЛБӨРИЙН ГАРЦ, ТӨСВИЙН ТӨСЛИЙН НЭГТГЭЛ</t>
  </si>
  <si>
    <t>ТӨСВИЙН ЕРӨНХИЙЛӨН ЗАХИРАГЧ:</t>
  </si>
  <si>
    <t>ТЕЗ-ИЙН ТӨСВИЙН САНАЛЫН ДҮН:</t>
  </si>
  <si>
    <t>Хөтөлбөрийн код</t>
  </si>
  <si>
    <t>Хөтөлбөрийн нэр</t>
  </si>
  <si>
    <t>Гарцын Код</t>
  </si>
  <si>
    <t>Гарцын нэр</t>
  </si>
  <si>
    <t>Гарцын ШҮ
Код</t>
  </si>
  <si>
    <t>Гарцын шалгуур үзүүлэлт</t>
  </si>
  <si>
    <t>Суурь</t>
  </si>
  <si>
    <t>Төсөв 2025 он
(мян. төг)</t>
  </si>
  <si>
    <t>Үүнээс:</t>
  </si>
  <si>
    <t>Түвшин</t>
  </si>
  <si>
    <t>Урсгал төсөв
2025 (мян. төг)</t>
  </si>
  <si>
    <t>Хөрөнгө оруулалтын төсөв
2025 (мян. төг)</t>
  </si>
  <si>
    <t>/9/</t>
  </si>
  <si>
    <t>/10/</t>
  </si>
  <si>
    <t>/11/</t>
  </si>
  <si>
    <t>Автоматаар Маягт 2-с татагдана</t>
  </si>
  <si>
    <t>Сонгоно</t>
  </si>
  <si>
    <t>Автомат</t>
  </si>
  <si>
    <t>Сонго</t>
  </si>
  <si>
    <t>Маягт 4-с татна</t>
  </si>
  <si>
    <t>71801_01</t>
  </si>
  <si>
    <t>71801_011</t>
  </si>
  <si>
    <t>71801_02</t>
  </si>
  <si>
    <t>71801_021</t>
  </si>
  <si>
    <t>71802_01</t>
  </si>
  <si>
    <t>71802_011</t>
  </si>
  <si>
    <t>70426_01</t>
  </si>
  <si>
    <t>70426_011</t>
  </si>
  <si>
    <t>70418_01</t>
  </si>
  <si>
    <t>70105_01</t>
  </si>
  <si>
    <t>70106_01</t>
  </si>
  <si>
    <t>71406_03</t>
  </si>
  <si>
    <t>71602_01</t>
  </si>
  <si>
    <t>71602_012</t>
  </si>
  <si>
    <t>--Гарцын код сонго</t>
  </si>
  <si>
    <t xml:space="preserve">МАЯГТ 4.  ТЕЗ-ИЙН ХЭРЭГЖҮҮЛЭХ ХӨТӨЛБӨРИЙН ТӨСВИЙН ТӨСӨЛ </t>
  </si>
  <si>
    <t>ТЕЗ-ИЙН ХЭРЭГЖҮҮЛЭХ ХӨТӨЛБӨРИЙН ТӨСВИЙН САНАЛЫН ДҮН, УРСГАЛ</t>
  </si>
  <si>
    <t>ТЕЗ-ИЙН ХЭРЭГЖҮҮЛЭХ ХӨТӨЛБӨРИЙН ТӨСВИЙН САНАЛЫН ДҮН, ХО</t>
  </si>
  <si>
    <t>Хөт-н Код</t>
  </si>
  <si>
    <t>Гарцын код</t>
  </si>
  <si>
    <t>Байгууллагын код</t>
  </si>
  <si>
    <t>Байгууллага</t>
  </si>
  <si>
    <t>Зориулалт, арга хэмжээний код</t>
  </si>
  <si>
    <t>Зориулалт арга хэмжээний нэр</t>
  </si>
  <si>
    <t xml:space="preserve">Урсгал  зардал мянган төгрөгөөр </t>
  </si>
  <si>
    <t xml:space="preserve">Хөрөнгө оруулалт мянган төгрөгөөр </t>
  </si>
  <si>
    <t>(сонгох) ▼</t>
  </si>
  <si>
    <t>Автоматаар гарна.</t>
  </si>
  <si>
    <t>( сонгох) ▼</t>
  </si>
  <si>
    <t>Байгууллагын Код сонгох ▼</t>
  </si>
  <si>
    <t>(Код сонгох) ▼</t>
  </si>
  <si>
    <t>Хойноос татна
Автомат</t>
  </si>
  <si>
    <t>71502_01</t>
  </si>
  <si>
    <t>71406_01</t>
  </si>
  <si>
    <t>71406_02</t>
  </si>
  <si>
    <t>70709_01</t>
  </si>
  <si>
    <t>70429_01</t>
  </si>
  <si>
    <t>722XX</t>
  </si>
  <si>
    <t>72XXX_01</t>
  </si>
  <si>
    <t>ТӨСВИЙН ДҮН</t>
  </si>
  <si>
    <t>МАЯГТ 5. 2025 ОНД САНХҮҮЖҮҮЛЭХ ХӨРӨНГӨ ОРУУЛАЛТЫН ТӨСЛИЙН ЖАГСААЛТ, ТҮҮНИЙ ТӨСӨВ</t>
  </si>
  <si>
    <t>НИЙТ ХӨРӨНГӨ ОРУУЛАЛТ</t>
  </si>
  <si>
    <t>№</t>
  </si>
  <si>
    <t>Төлөв</t>
  </si>
  <si>
    <t>Төрөл</t>
  </si>
  <si>
    <t>Төслийн код
(PIMIS code)</t>
  </si>
  <si>
    <t>Төслийн нэр, хүчин чадал, байршил</t>
  </si>
  <si>
    <t>Хэрэгжүүлэх хугацаа</t>
  </si>
  <si>
    <t>Анхны төсөвт өртөг /мянган төгрөгөөр төг/</t>
  </si>
  <si>
    <t>20ХХ оны төсөвт өртөг /мянган төгрөгөөр /</t>
  </si>
  <si>
    <t xml:space="preserve">Санхүүжих дүн / мянган төгрөгөөр төг/ </t>
  </si>
  <si>
    <t>Эхлэх</t>
  </si>
  <si>
    <t>Дуусах</t>
  </si>
  <si>
    <t>Бичнэ.</t>
  </si>
  <si>
    <t>Шинэ</t>
  </si>
  <si>
    <t>I. Барилга байгууламж</t>
  </si>
  <si>
    <t>БА85730284</t>
  </si>
  <si>
    <t>120 хүүхдийн цэцэрлэгийн барилга</t>
  </si>
  <si>
    <t>Шилжих</t>
  </si>
  <si>
    <t>ХБ7484042</t>
  </si>
  <si>
    <t>50 Хүүхдийн барилга</t>
  </si>
  <si>
    <t>III. Тоног төхөөрөмж</t>
  </si>
  <si>
    <t>БН759385938</t>
  </si>
  <si>
    <t>Хүүхдийн гадаа талбайн тоглоом</t>
  </si>
  <si>
    <t>II. Их засвар</t>
  </si>
  <si>
    <t>ММ659385938</t>
  </si>
  <si>
    <t xml:space="preserve">Байрны их засварыг хийнэ. </t>
  </si>
  <si>
    <t xml:space="preserve">Ногоон байгууламжийг нэмэгдүүлэх арчлах хамгаалах ухаалаг усалгааны системийг нэвтрүүлэх </t>
  </si>
  <si>
    <t>70106_03</t>
  </si>
  <si>
    <t>Орчны бохирдолыг цэвэрлэх ариутгалын төхөөрөмж</t>
  </si>
  <si>
    <t>Согтолт хэмжигч, торгуулийн машин</t>
  </si>
  <si>
    <t xml:space="preserve"> Автомашин засвар</t>
  </si>
  <si>
    <t>71105_01</t>
  </si>
  <si>
    <t>Агаарын бохирдолыг бууруулах нөлөөлөийн арга хэмжээ зохион байгуулах</t>
  </si>
  <si>
    <t>HD8575603</t>
  </si>
  <si>
    <t>Хот тохижилтын машин</t>
  </si>
  <si>
    <t>МАЯГТ: ХАВСРАЛТ 1</t>
  </si>
  <si>
    <t xml:space="preserve"> Хөтөлбөрийн хүрэх үр дүн болон гарц</t>
  </si>
  <si>
    <t xml:space="preserve">СУУРЬ </t>
  </si>
  <si>
    <t>Төсөв 2024 он
(мян. төг)</t>
  </si>
  <si>
    <t>Мэдээллийн давтамж</t>
  </si>
  <si>
    <t>Хариуцах байгууллага</t>
  </si>
  <si>
    <t>70106 Орон нутгийн гүйцэтгэх засаглал</t>
  </si>
  <si>
    <t>Төсвийн ерөнхийлөн захирагч</t>
  </si>
  <si>
    <t>Зориулалт</t>
  </si>
  <si>
    <t>ТЕЗ Сонгох ▼</t>
  </si>
  <si>
    <t>Хөтөлбөрийн код сонго▼</t>
  </si>
  <si>
    <t xml:space="preserve">◀ Хөтөлбөрийн кодоо сонгоно уу </t>
  </si>
  <si>
    <t>--Зориулалт сонгох --</t>
  </si>
  <si>
    <t>Код сонгоход автоматаар гарна.</t>
  </si>
  <si>
    <t>00     МОНГОЛ УЛСЫН ЕРӨНХИЙЛӨГЧИЙН ТАМГЫН ГАЗРЫН ДАРГА</t>
  </si>
  <si>
    <t xml:space="preserve">     Монгол Улсын Ерөнхийлөгчийн бодлого, үйл ажиллагаа</t>
  </si>
  <si>
    <t xml:space="preserve">     Үндсэн үйл ажиллагааны  зардал</t>
  </si>
  <si>
    <t>01     МОНГОЛ УЛСЫН ИХ ХУРЛЫН ДАРГА</t>
  </si>
  <si>
    <t xml:space="preserve">     Хууль тогтоох, хуулийн хэрэгжилтэд  хяналт тавих</t>
  </si>
  <si>
    <t xml:space="preserve">     Туслах үйл ажиллагааны зардал</t>
  </si>
  <si>
    <t>02     МОНГОЛ УЛСЫН ЕРӨНХИЙ САЙД</t>
  </si>
  <si>
    <t xml:space="preserve">     Гүйцэтгэх засаглалын удирдлага</t>
  </si>
  <si>
    <t xml:space="preserve">     Гэрээгээр гүйцэтгүүлэх ажил, үйлчилгээ</t>
  </si>
  <si>
    <t>03     ЗАСГИЙН ГАЗРЫН ХЭРЭГ ЭРХЛЭХ ГАЗРЫН ДАРГА</t>
  </si>
  <si>
    <t xml:space="preserve">     Ерөнхийлөгч, хууль тогтоох болон гүйцэтгэх засаглалын удирдлагын судалгаа шинжилгээ</t>
  </si>
  <si>
    <t xml:space="preserve">     Гадаад зээлээр хэрэгжүүлэх ажил, үйлчилгээ</t>
  </si>
  <si>
    <t>04     ГАДААД ХАРИЛЦААНЫ САЙД</t>
  </si>
  <si>
    <t xml:space="preserve">     Орон нутгийн  өөрөө удирдах ёсны байгууллагын үйл ажиллагаа</t>
  </si>
  <si>
    <t xml:space="preserve">     Гадаад тусламжаар гүйцэтгэх ажил, үйлчилгээ</t>
  </si>
  <si>
    <t>05     САНГИЙН САЙД</t>
  </si>
  <si>
    <t xml:space="preserve">     Орон нутгийн гүйцэтгэх засаглалын удирдлага</t>
  </si>
  <si>
    <t xml:space="preserve">     Баг, хорооны үйл ажиллагааны зардал</t>
  </si>
  <si>
    <t>08     БАТЛАН ХАМГААЛАХЫН САЙД</t>
  </si>
  <si>
    <t xml:space="preserve">     Эдийн засгийн хөгжлийн төлөвлөлт</t>
  </si>
  <si>
    <t xml:space="preserve">     Хот тосгоны үйл ажиллагааны зардал</t>
  </si>
  <si>
    <t>14     ЭРҮҮЛ МЭНДИЙН САЙД</t>
  </si>
  <si>
    <t xml:space="preserve">     Санхүү, төсвийн нэгдсэн удирдлага</t>
  </si>
  <si>
    <t xml:space="preserve">     УИХ-ын гишүүний төсөв</t>
  </si>
  <si>
    <t>15     МОНГОЛ УЛСЫН ҮНДСЭН ХУУЛИЙН ЦЭЦИЙН ДАРГА</t>
  </si>
  <si>
    <t xml:space="preserve">     Засгийн газрын өрийн үйлчилгээ</t>
  </si>
  <si>
    <t xml:space="preserve">     ТЗШ-ийн байгууллагуудын тогтмол зардал</t>
  </si>
  <si>
    <t>16     УЛСЫН ДЭЭД ШҮҮХИЙН ЕРӨНХИЙ ШҮҮГЧ</t>
  </si>
  <si>
    <t xml:space="preserve">     Санхүүгийн зах зээлийн зохицуулалт</t>
  </si>
  <si>
    <t xml:space="preserve">     Гадаад зээл, тусламжийн ТЕЗ-д шилжих ажил, үйлчилгээ</t>
  </si>
  <si>
    <t>17     ШҮҮХИЙН ЕРӨНХИЙ ЗӨВЛӨЛИЙН ДАРГА</t>
  </si>
  <si>
    <t xml:space="preserve">     Татвар хураалт, орлого бүрдүүлэлт</t>
  </si>
  <si>
    <t xml:space="preserve">     Төрийн өмчийн барилгын тогтмол зардал</t>
  </si>
  <si>
    <t>18     УЛСЫН ЕРӨНХИЙ ПРОКУРОР</t>
  </si>
  <si>
    <t xml:space="preserve">     Эдийн засаг, санхүү төсвийн судалгаа шинжилгээ</t>
  </si>
  <si>
    <t xml:space="preserve">     Нийтлэг үйлчилгээ</t>
  </si>
  <si>
    <t>19     ҮНДЭСНИЙ АЮУЛГҮЙ БАЙДЛЫН ЗӨВЛӨЛИЙН НАРИЙН БИЧГИЙН ДАРГА</t>
  </si>
  <si>
    <t xml:space="preserve">     Гадаадын зээл, тусламжаар хэрэгжүүлэх төсөл хөтөлбөр</t>
  </si>
  <si>
    <t xml:space="preserve">     Аудит, баталгаажуулалт, зэрэглэл тогтоох</t>
  </si>
  <si>
    <t>20     МОНГОЛ УЛСЫН ЕРӨНХИЙ АУДИТОР</t>
  </si>
  <si>
    <t xml:space="preserve">     Гадаад улс орнууд дахь дипломат үйл ажиллагаа</t>
  </si>
  <si>
    <t xml:space="preserve">     Эд, хөрөнгийн даатгал</t>
  </si>
  <si>
    <t>21     ҮНДЭСНИЙ СТАТИСТИКИЙН ХОРООНЫ ДАРГА</t>
  </si>
  <si>
    <t xml:space="preserve">     Монгол улс дахь олон улсын болон дипломат байгууллагын үйлчилгээ</t>
  </si>
  <si>
    <t xml:space="preserve">     Тээврийн хэрэгслийн даатгал</t>
  </si>
  <si>
    <t>22     САНХҮҮГИЙН ЗОХИЦУУЛАХ ХОРООНЫ ДАРГА</t>
  </si>
  <si>
    <t xml:space="preserve">     Олон улсын хамтын ажиллагааг хөгжүүлэх</t>
  </si>
  <si>
    <t xml:space="preserve">     Бусад төрлийн даатгал</t>
  </si>
  <si>
    <t>23     ТӨРИЙН АЛБАНЫ ЗӨВЛӨЛИЙН ДАРГА</t>
  </si>
  <si>
    <t xml:space="preserve">     Гадаад улс оронд байгаа монгол иргэдэд туслах</t>
  </si>
  <si>
    <t xml:space="preserve">     Мэдээлэл, сурталчилгааны зардал</t>
  </si>
  <si>
    <t>25     ЦАГААТГАХ АЖЛЫГ УДИРДАН ЗОХИОН БАЙГУУЛАХ КОМИССЫН ДАРГА</t>
  </si>
  <si>
    <t xml:space="preserve">     Гадаад харилцааны бодлого, удирдлага</t>
  </si>
  <si>
    <t xml:space="preserve">     Тээврийн хэрэгслийн оношилгоо</t>
  </si>
  <si>
    <t>29     МОНГОЛ УЛСЫН ШАДАР САЙД</t>
  </si>
  <si>
    <t xml:space="preserve">     Гадаад харилцааны судалгаа шинжилгээ</t>
  </si>
  <si>
    <t xml:space="preserve">     Тээврийн хэрэгслийн татвар</t>
  </si>
  <si>
    <t>32     СОНГУУЛИЙН ЕРӨНХИЙ ХОРООНЫ ДАРГА</t>
  </si>
  <si>
    <t xml:space="preserve">     Төрийн албаны ерөнхий удирдлага, зохицуулалт</t>
  </si>
  <si>
    <t xml:space="preserve">     Банк, санхүүгийн  байгууллагын үйлчилгээний хураамж</t>
  </si>
  <si>
    <t>33     ХҮНИЙ ЭРХИЙН ҮНДЭСНИЙ КОМИССЫН ДАРГА</t>
  </si>
  <si>
    <t xml:space="preserve">     Төрийн аудитын үйлчилгээ</t>
  </si>
  <si>
    <t xml:space="preserve">     Газрын төлбөр</t>
  </si>
  <si>
    <t>35     АВЛИГАТАЙ ТЭМЦЭХ ГАЗРЫН ДАРГА</t>
  </si>
  <si>
    <t xml:space="preserve">     Бүх шатны сонгууль зохион байгуулах</t>
  </si>
  <si>
    <t xml:space="preserve">     Улсын мэдээллийн маягт хэвлэх, бэлтгэх</t>
  </si>
  <si>
    <t>37     БАЙГАЛЬ ОРЧИН,  АЯЛАЛ ЖУУЛЧЛАЛЫН САЙД</t>
  </si>
  <si>
    <t xml:space="preserve">     Үндсэн хуулийн биелэлтэд дээд хяналт тавих</t>
  </si>
  <si>
    <t xml:space="preserve">     Газрын зургийн зардал</t>
  </si>
  <si>
    <t>38     ХУУЛЬ ЗҮЙ, ДОТООД ХЭРГИЙН САЙД</t>
  </si>
  <si>
    <t xml:space="preserve">     Албан ёсны статистик</t>
  </si>
  <si>
    <t xml:space="preserve">     Газрын хянан баталгааны зардал</t>
  </si>
  <si>
    <t>39     БАРИЛГА, ХОТ БАЙГУУЛАЛТЫН САЙД</t>
  </si>
  <si>
    <t xml:space="preserve">     Улсын бүртгэл, мэдээлэл</t>
  </si>
  <si>
    <t xml:space="preserve">     Өмгөөлөл, хуулийн зөвлөхийн үйлчилгээний хөлс</t>
  </si>
  <si>
    <t>40     БОЛОВСРОЛ, ШИНЖЛЭХ УХААНЫ САЙД</t>
  </si>
  <si>
    <t xml:space="preserve">     Стандартчилал, хэмжил зүй</t>
  </si>
  <si>
    <t xml:space="preserve">     Уран бүтээл хийлгэх</t>
  </si>
  <si>
    <t>41     ЗАМ, ТЭЭВРИЙН ХӨГЖЛИЙН САЙД</t>
  </si>
  <si>
    <t xml:space="preserve">     Авлигатай тэмцэх</t>
  </si>
  <si>
    <t xml:space="preserve">     Эрдэм шинжилгээ, судалгааны ажил</t>
  </si>
  <si>
    <t>43     УУЛ УУРХАЙ, ХҮНД ҮЙЛДВЭРИЙН САЙД</t>
  </si>
  <si>
    <t xml:space="preserve">     Хүний эрхийн хэрэгжилтэд хяналт тавих</t>
  </si>
  <si>
    <t xml:space="preserve">     Улсын зэрэглэл тогтоох үйлчилгээ</t>
  </si>
  <si>
    <t>44     ХҮНС, ХӨДӨӨ АЖ АХУЙ, ХӨНГӨН ҮЙЛДВЭРИЙН САЙД</t>
  </si>
  <si>
    <t xml:space="preserve">     Зах зээлийн өрсөлдөөн, хэрэглэгчийн эрхийн хамгаалалт</t>
  </si>
  <si>
    <t xml:space="preserve">     Мэдээлэл, технологийн үйлчилгээ</t>
  </si>
  <si>
    <t>48     ЭРЧИМ ХҮЧНИЙ САЙД</t>
  </si>
  <si>
    <t xml:space="preserve">     Төрийн архив, албан хэрэг хөтлөлт</t>
  </si>
  <si>
    <t xml:space="preserve">     Улс орноо гадаадад сурталчлах</t>
  </si>
  <si>
    <t>58     ХӨДӨЛМӨР, НИЙГМИЙН ХАМГААЛЛЫН САЙД</t>
  </si>
  <si>
    <t xml:space="preserve">     Төрийн тусгай хамгаалалт</t>
  </si>
  <si>
    <t xml:space="preserve">     Харуул, хамгаалалтын зардал</t>
  </si>
  <si>
    <t>59     СОЁЛЫН САЙД</t>
  </si>
  <si>
    <t xml:space="preserve">     Төр, засгийн аж ахуйн  үйлчилгээ</t>
  </si>
  <si>
    <t xml:space="preserve">     Холбооны суваг ашигласны хөлс</t>
  </si>
  <si>
    <t>60     ЭДИЙН ЗАСАГ, ХӨГЖЛИЙН САЙД</t>
  </si>
  <si>
    <t xml:space="preserve">     Гадаад орнуудад үзүүлэх эдийн засгийн тусламж</t>
  </si>
  <si>
    <t xml:space="preserve">     Гэрээт ажиллагсдын зардал</t>
  </si>
  <si>
    <t>61     ЦАХИМ ХӨГЖИЛ, ХАРИЛЦАА ХОЛБООНЫ САЙД</t>
  </si>
  <si>
    <t xml:space="preserve">     Төрийн захиргааны албан хаагчдыг мэргэшүүлэх, давтан сургах</t>
  </si>
  <si>
    <t xml:space="preserve">     Төлбөрийн чадваргүй иргэдэд үзүүлэх өмгөөллийн үйлчилгээний хөлс</t>
  </si>
  <si>
    <t>62     ШҮҮХИЙН САХИЛГЫН ХОРООНЫ ДАРГА</t>
  </si>
  <si>
    <t xml:space="preserve">     Улс төрийн хилс хэрэгт хэлмэгдэгсдийг цагаатгах</t>
  </si>
  <si>
    <t xml:space="preserve">     Иргэдэд арилжааны байгууллагаас үзүүлэх бусад үйлчилгээнд нэг удаагийн дэмжлэг, нөхөн төлбөр</t>
  </si>
  <si>
    <t>01     Архангай</t>
  </si>
  <si>
    <t xml:space="preserve">     Мэргэжлийн  хяналт</t>
  </si>
  <si>
    <t xml:space="preserve">     Зөвлөл, хороо, комиссын гишүүдийн ажлын хөлс</t>
  </si>
  <si>
    <t>02     Баян-Өлгий</t>
  </si>
  <si>
    <t xml:space="preserve">     Худалдан авах ажиллагаа</t>
  </si>
  <si>
    <t xml:space="preserve">     Нотариат баталгаажуулалт</t>
  </si>
  <si>
    <t>03     Баянхонгор</t>
  </si>
  <si>
    <t xml:space="preserve">     Хөтөлбөр, төслийн удирдлага зохицуулалт</t>
  </si>
  <si>
    <t xml:space="preserve">     Байр ашиглалтын үйлчилгээ</t>
  </si>
  <si>
    <t>04     Булган</t>
  </si>
  <si>
    <t xml:space="preserve">     Цагаачлал, гадаадын иргэдийн бүртгэлийн үйлчилгээ</t>
  </si>
  <si>
    <t xml:space="preserve">     Лабораторийн итгэмжлэл</t>
  </si>
  <si>
    <t>05     Говь-Алтай</t>
  </si>
  <si>
    <t xml:space="preserve">     Төрийн албан хаагчийн буруутай үйл ажиллагааны хохиролыг нөхөн төлөх</t>
  </si>
  <si>
    <t xml:space="preserve">     Цахим хуудасны бүртгэлийн хураамж</t>
  </si>
  <si>
    <t xml:space="preserve">     Үндэсний олон нийтийн мэдээлэл</t>
  </si>
  <si>
    <t xml:space="preserve">     Шийдвэр гүйцэтгэлийн үйлчилгээ</t>
  </si>
  <si>
    <t>07     Дорнод</t>
  </si>
  <si>
    <t xml:space="preserve">     Төрийн байгууллагын хэвлэл мэдээллийн үйлчилгээ</t>
  </si>
  <si>
    <t xml:space="preserve">     Нөөц хөрөнгийн хадгалалт, хамгаалалт</t>
  </si>
  <si>
    <t>08     Дундговь</t>
  </si>
  <si>
    <t xml:space="preserve">     Дотоод, гадаад шуурхай мэдээллийн үйл ажиллагаа</t>
  </si>
  <si>
    <t xml:space="preserve">     Хүүхэд харах үйлчилгээ</t>
  </si>
  <si>
    <t>09     Завхан</t>
  </si>
  <si>
    <t xml:space="preserve">     Орон нутгийн хэвлэл мэдээлэл</t>
  </si>
  <si>
    <t xml:space="preserve">     Үл хөдлөх хөрөнгийн татвар</t>
  </si>
  <si>
    <t>10     Өвөрхангай</t>
  </si>
  <si>
    <t xml:space="preserve">     Төрийн өмчийн эрхийг хэрэгжүүлэх</t>
  </si>
  <si>
    <t xml:space="preserve">     Хүүхэд хамгаалал</t>
  </si>
  <si>
    <t>11     Өмнөговь</t>
  </si>
  <si>
    <t xml:space="preserve">     Төрийн нийтлэг бусад үйлчилгээний судалгаа шинжилгээ</t>
  </si>
  <si>
    <t xml:space="preserve">     Ирээдүйн өв сангийн тухай хуулийг хэрэгжүүлэх зардал</t>
  </si>
  <si>
    <t>12     Сүхбаатар</t>
  </si>
  <si>
    <t xml:space="preserve">     Оюуны өмчийн эрхийн баталгаажуулалт</t>
  </si>
  <si>
    <t xml:space="preserve">     Шүүхийн шийдвэрийн үйлдвэрлэлийн арга хэмжээ</t>
  </si>
  <si>
    <t>13     Сэлэнгэ</t>
  </si>
  <si>
    <t xml:space="preserve">     Санхүүгийн хяналт, дотоод аудит, эрсдэлийн удирдлага</t>
  </si>
  <si>
    <t xml:space="preserve">     Эрсдэлийн болон НБҮ хийх /нөхцөл байдлын үнэлгээ/</t>
  </si>
  <si>
    <t>14     Төв</t>
  </si>
  <si>
    <t xml:space="preserve">     Төрийн болон орон нутгийн өмчийн засвар, арчилгаа</t>
  </si>
  <si>
    <t xml:space="preserve">     Хамгаалах, нөхөн сэргээх үйлчилгээний зардал</t>
  </si>
  <si>
    <t>15     Увс</t>
  </si>
  <si>
    <t xml:space="preserve">     Орон нутгийн төсөвт олгох орлогын шилжүүлэг</t>
  </si>
  <si>
    <t xml:space="preserve">     Урьдчилан сэргийлэх арга хэмжээний зардал</t>
  </si>
  <si>
    <t>16     Ховд</t>
  </si>
  <si>
    <t xml:space="preserve">     Орон нутгийн төсөвт олгох санхүүгийн дэмжлэг</t>
  </si>
  <si>
    <t xml:space="preserve">     Тээврийн үйлчилгээ</t>
  </si>
  <si>
    <t>17     Хөвсгөл</t>
  </si>
  <si>
    <t xml:space="preserve">     Орон нутгийн зорилтот хөрөнгө оруулалт</t>
  </si>
  <si>
    <t xml:space="preserve">     Төсвийн урамшуулал</t>
  </si>
  <si>
    <t>18     Хэнтий</t>
  </si>
  <si>
    <t xml:space="preserve">     Доод шатны төсвөөс дээд шатны төсөвт төвлөрүүлэх орлого</t>
  </si>
  <si>
    <t xml:space="preserve">     Нэг иргэнд ногдох нормативаар тооцсон</t>
  </si>
  <si>
    <t>19     Дархан-уул</t>
  </si>
  <si>
    <t xml:space="preserve">     Зэвсэгт хүчний үйл ажиллагаа</t>
  </si>
  <si>
    <t xml:space="preserve">     Урьд оны өр</t>
  </si>
  <si>
    <t>20     Улаанбаатар</t>
  </si>
  <si>
    <t xml:space="preserve">     Хил хамгаалах</t>
  </si>
  <si>
    <t xml:space="preserve">     Хичээл, үйлдвэрлэлийн дадлага хийх</t>
  </si>
  <si>
    <t>21     Орхон</t>
  </si>
  <si>
    <t xml:space="preserve">     Батлан хамгаалахын судалгаа шинжилгээ</t>
  </si>
  <si>
    <t xml:space="preserve">     Биеийн тамирын уралдаан, тэмцээн</t>
  </si>
  <si>
    <t>22     Говь сүмбэр</t>
  </si>
  <si>
    <t xml:space="preserve">     Шүүхийн бие даасан хараат бус байдлыг хангах</t>
  </si>
  <si>
    <t xml:space="preserve">     Төрийн байгууллага, ажилтны буруутай үйл ажиллагаанаас  үүссэн  хохирлын нөхөн төлбөр</t>
  </si>
  <si>
    <t xml:space="preserve">     Хяналтын дээд шатны шүүн таслах ажиллагаа</t>
  </si>
  <si>
    <t xml:space="preserve">     Шүүхийн шийдвэрийн дагуу олгох төлбөр</t>
  </si>
  <si>
    <t xml:space="preserve">     Прокурорын хяналт</t>
  </si>
  <si>
    <t xml:space="preserve">     Актын төлбөр, торгууль</t>
  </si>
  <si>
    <t xml:space="preserve">     Цагдаа</t>
  </si>
  <si>
    <t xml:space="preserve">     Уналга, цугларалт бэлтгэл сургууль</t>
  </si>
  <si>
    <t xml:space="preserve">     Шүүхийн шийдвэр гүйцэтгэл</t>
  </si>
  <si>
    <t xml:space="preserve">     Төрийн шагнал, одон, медаль</t>
  </si>
  <si>
    <t xml:space="preserve">     Үндэсний аюулгүй байдлыг  сахин хамгаалах</t>
  </si>
  <si>
    <t xml:space="preserve">     Унаа, хоолны хөнгөлөлт, хувийн унаа хэрэглэсний нөхөн төлбөрийг эрх бүхий албан тушаалтнуудад олгох</t>
  </si>
  <si>
    <t xml:space="preserve">     Шүүхийн шинжилгээ</t>
  </si>
  <si>
    <t xml:space="preserve">     Сургалт семинар</t>
  </si>
  <si>
    <t xml:space="preserve">     Гамшигаас урьдчилан сэргийлэх, тэмцэх</t>
  </si>
  <si>
    <t xml:space="preserve">     Дээж худалдан авах</t>
  </si>
  <si>
    <t xml:space="preserve">     Гэмт хэргээс урьдчилан сэргийлэх</t>
  </si>
  <si>
    <t xml:space="preserve">     Зарлагын хэмнэлтийн хүрээнд хэрэгжүүлэх арга хэмжээ /урсгал/</t>
  </si>
  <si>
    <t xml:space="preserve">     Төлбөрийн чадваргүй яллагдагч, сэжигтэнд эрх зүйн туслалцаа үзүүлэх</t>
  </si>
  <si>
    <t xml:space="preserve">     Зарлагын хэмнэлтийн хүрээнд хэрэгжүүлэх арга хэмжээ /хөрөнгө/</t>
  </si>
  <si>
    <t xml:space="preserve">     Шүүгч болон гэрч, хохирогчийн аюулгүй байдлыг хамгаалах</t>
  </si>
  <si>
    <t xml:space="preserve">     Цахим шилжилт арга хэмжээ</t>
  </si>
  <si>
    <t xml:space="preserve">     Эрх зүй, нийгмийн хэв журам, аюулгүй байдлын удирдлага зохицуулалт</t>
  </si>
  <si>
    <t xml:space="preserve">     Цахилгаан дамжуулах системийн алдагдалд олгох татаас</t>
  </si>
  <si>
    <t xml:space="preserve">     Эрх зүй, нийгмийн хэв журам, аюулгүй байдлын судалгаа шинжилгээ</t>
  </si>
  <si>
    <t xml:space="preserve">     Дулааны станцийн алдагдалд олгох татаас</t>
  </si>
  <si>
    <t xml:space="preserve">     Шүүгчийн ёс зүйн гомдлыг хянан шийдвэрлэх</t>
  </si>
  <si>
    <t xml:space="preserve">     Нийтийн тээвэрийн алдагдалд олгох татаас</t>
  </si>
  <si>
    <t xml:space="preserve">     Мал аж ахуйг хөгжүүлэх</t>
  </si>
  <si>
    <t xml:space="preserve">     Хувийн хэвшлийн байгууллагад олгох татаас</t>
  </si>
  <si>
    <t xml:space="preserve">     Газар тариалан хөгжүүлэх</t>
  </si>
  <si>
    <t xml:space="preserve">     Улаан буудай, махны нийлүүлэлтэд олгох татаас</t>
  </si>
  <si>
    <t xml:space="preserve">     Хүнсний үйлдвэрлэлийг хөгжүүлэх</t>
  </si>
  <si>
    <t xml:space="preserve">     Хувийн хэвшлийн үйлдвэрлэл нэмэгдүүлэхэд олгох татаас</t>
  </si>
  <si>
    <t xml:space="preserve">     Хөнгөн үйлдвэрийг хөгжүүлэх</t>
  </si>
  <si>
    <t xml:space="preserve">     ЭМД-ын сангаас санхүүжих эмийн үнийн хөнгөлөлт</t>
  </si>
  <si>
    <t xml:space="preserve">     Хөдөө аж ахуй, газар тариалан, аж үйлдвэрийн бодлого удирдлага</t>
  </si>
  <si>
    <t xml:space="preserve">     Тэтгэврийн санд олгох татаас</t>
  </si>
  <si>
    <t xml:space="preserve">     Хөдөө аж ахуй, газар тариалан, аж үйлдвэрийн судалгаа шинжилгээ</t>
  </si>
  <si>
    <t xml:space="preserve">     Хэвлэл, мэдээллийн байгууллагад олгох</t>
  </si>
  <si>
    <t xml:space="preserve">     Хүнд үйлдвэрийг хөгжүүлэх</t>
  </si>
  <si>
    <t xml:space="preserve">     Агаарын чанарыг сайжруулахад олгох татаас</t>
  </si>
  <si>
    <t xml:space="preserve">     Дулаан, Цахилгаан эрчим хүч</t>
  </si>
  <si>
    <t xml:space="preserve">     Дизелийн станцийн алдагдлын татаас</t>
  </si>
  <si>
    <t xml:space="preserve">     Нүүрс</t>
  </si>
  <si>
    <t xml:space="preserve">     Усан хангамжийн татаас</t>
  </si>
  <si>
    <t xml:space="preserve">     Нефть, шингэн түлш</t>
  </si>
  <si>
    <t xml:space="preserve">     Зээлийн хүүгийн татаас</t>
  </si>
  <si>
    <t xml:space="preserve">     Цацраг идэвхит ашигт малтмал, цөмийн эрчим хүч</t>
  </si>
  <si>
    <t xml:space="preserve">     Элэг бүтэн Монгол хөтөлбөр эмийн үнийн хөнгөлөлт</t>
  </si>
  <si>
    <t xml:space="preserve">     Олборлолт, уул уурхай</t>
  </si>
  <si>
    <t xml:space="preserve">     Түшиц эмнэлэгт олгох татаас</t>
  </si>
  <si>
    <t xml:space="preserve">     Эрчим хүч, уул уурхайн бодлого, удирдлага</t>
  </si>
  <si>
    <t xml:space="preserve">     ЭМД сангаас Нийгмийн даатгалын байгууллагад олгох</t>
  </si>
  <si>
    <t xml:space="preserve">     Эрчим хүч, уул уурхайн судалгаа шинжилгээ</t>
  </si>
  <si>
    <t xml:space="preserve">     Эгийн голын усан цахилгаан станц</t>
  </si>
  <si>
    <t>709XX</t>
  </si>
  <si>
    <t xml:space="preserve">     Дулааны эрчим хүч</t>
  </si>
  <si>
    <t xml:space="preserve">     Тусгай эмнэлэгт олгох татаас</t>
  </si>
  <si>
    <t xml:space="preserve">     Авто зам</t>
  </si>
  <si>
    <t xml:space="preserve">     Эрчим хүчний алдагдлын татаас</t>
  </si>
  <si>
    <t xml:space="preserve">     Усан тээвэр</t>
  </si>
  <si>
    <t xml:space="preserve">     Санхүүгийн дэмжлэг</t>
  </si>
  <si>
    <t xml:space="preserve">     Төмөр зам</t>
  </si>
  <si>
    <t xml:space="preserve">     Тусгай зориулалтын шилжүүлэг</t>
  </si>
  <si>
    <t xml:space="preserve">     Агаарын тээвэр</t>
  </si>
  <si>
    <t xml:space="preserve">     Орон нутгийн хөгжлийн санд олгох орлогын шилжүүлэг</t>
  </si>
  <si>
    <t xml:space="preserve">     Авто тээврийн хяналт, зохицуулалт, үйлчилгээ, нийтийн тээвэр</t>
  </si>
  <si>
    <t xml:space="preserve">     Нөхөн олговор авагсдын шимтгэл</t>
  </si>
  <si>
    <t xml:space="preserve">     Хилийн боомтын үйлчилгээ</t>
  </si>
  <si>
    <t xml:space="preserve">     ЭМД-ын сангаас улсын  эмнэлгүүдэд өгөх шилжүүлэг</t>
  </si>
  <si>
    <t xml:space="preserve">     Зам тээврийн бодлого удирдлага</t>
  </si>
  <si>
    <t xml:space="preserve">     Дээд шатны төсөвт төвлөрүүлэх орлого</t>
  </si>
  <si>
    <t xml:space="preserve">     Зам тээврийн судалгаа шинжилгээ</t>
  </si>
  <si>
    <t xml:space="preserve">     Үндэсний олон нийтийн мэдээллийн  үйл ажиллагааг дэмжих</t>
  </si>
  <si>
    <t xml:space="preserve">     Чөлөөт бүсийг хөгжүүлэх</t>
  </si>
  <si>
    <t xml:space="preserve">     Төрийн бус байгууллагад төсвөөс олгох дэмжлэг</t>
  </si>
  <si>
    <t xml:space="preserve">     Харилцаа холбооны зохицуулалт</t>
  </si>
  <si>
    <t xml:space="preserve">     Гадаадын болон олон улсын байгууллагын гишүүнчлэлийн хураамж</t>
  </si>
  <si>
    <t xml:space="preserve">     Мэдээллийн нэгдсэн тогтолцооны дэд бүтэц</t>
  </si>
  <si>
    <t xml:space="preserve">     Гадаад орнуудад өгөх урсгал шилжүүлэг</t>
  </si>
  <si>
    <t xml:space="preserve">     Харилцаа холбооны судалгаа шинжилгээ</t>
  </si>
  <si>
    <t xml:space="preserve">     Татварын буцаан олголт</t>
  </si>
  <si>
    <t xml:space="preserve">     Хог хаягдал</t>
  </si>
  <si>
    <t xml:space="preserve">     Эрүүл мэндийн байгууллагад олгох тусламж үйлчилгээний санхүүжилт</t>
  </si>
  <si>
    <t xml:space="preserve">     Биологийн төрөл зүйлийн хамгаалалт</t>
  </si>
  <si>
    <t xml:space="preserve">     Ойжуулалт</t>
  </si>
  <si>
    <t xml:space="preserve">     Аймаг, нийслэлд сум дүүргээс олгосон татаас</t>
  </si>
  <si>
    <t xml:space="preserve">     Усны нөөц, нуур, гол мөрний менежмент</t>
  </si>
  <si>
    <t xml:space="preserve">     Сум, дүүрэгт аймаг, нийслэлээс олгосон тэгшитгэл</t>
  </si>
  <si>
    <t xml:space="preserve">     Тусгай хамгаалалттай газар нутгийн хамгаалалт</t>
  </si>
  <si>
    <t xml:space="preserve">     Элэг бүтэн Монгол хөтөлбөр шинжилгээ</t>
  </si>
  <si>
    <t xml:space="preserve">     Хүрээлэн буй орчны бохирдол, доройтол</t>
  </si>
  <si>
    <t xml:space="preserve">     Өрхөд ЭМД-аас олгох санхүүжилт</t>
  </si>
  <si>
    <t xml:space="preserve">     Агаар, орчны бохирдлыг бууруулах үндэсний хөтөлбөр</t>
  </si>
  <si>
    <t xml:space="preserve">     ЭМД-ын сангаас төрийн өмчийн аж ахуйн тооцоот эмнэлгүүдэд өгөх шилжүүлэг</t>
  </si>
  <si>
    <t xml:space="preserve">     Ус цаг уур, орчны шинжилгээ</t>
  </si>
  <si>
    <t xml:space="preserve">     Суманд ЭМД-аас олгох санхүүжилт</t>
  </si>
  <si>
    <t xml:space="preserve">     Нэн ховор, ховордсон амьтан, ургамлын хамгаалалт</t>
  </si>
  <si>
    <t xml:space="preserve">     Улсын төсвөөс бие даасан эмнэлэгт олгох дэмжлэг</t>
  </si>
  <si>
    <t xml:space="preserve">     Газрын доройтлыг бууруулах, цөлжилтөөс сэргийлэх</t>
  </si>
  <si>
    <t xml:space="preserve">     Эмнэлгийн бие даасан байдлыг дэмжих</t>
  </si>
  <si>
    <t xml:space="preserve">     Хүрээлэн буй орчны бодлого, удирдлага</t>
  </si>
  <si>
    <t xml:space="preserve">     Зээл - ОУ-ын байгууллагаас сумдын ОНХСанд олгох орлогын шилжүүлэг</t>
  </si>
  <si>
    <t xml:space="preserve">     Хүрээлэн буй орчны судалгаа шинжилгээ</t>
  </si>
  <si>
    <t xml:space="preserve">     Тусламж - ОУ-ын байгууллагаас сумдын ОНХСанд олгох орлогын шилжүүлэг</t>
  </si>
  <si>
    <t xml:space="preserve">     Байгаль орчныг хамгаалах нөхөн сэргээх</t>
  </si>
  <si>
    <t xml:space="preserve">     Гадаад зээлийн эргэж төлөгдөх үндсэн төлбөр</t>
  </si>
  <si>
    <t xml:space="preserve">    Усны нөөцийн хамгаалал, ашиглалт, нөхөн сэргээлт хөтөлбөр</t>
  </si>
  <si>
    <t xml:space="preserve">     Өндөр насны тэтгэвэр</t>
  </si>
  <si>
    <t xml:space="preserve">    Ойн нөөцийн хамгаалал нөхөн сэргээлт хөтөлбөр</t>
  </si>
  <si>
    <t xml:space="preserve">     Тахир дутуугийн тэтгэвэр</t>
  </si>
  <si>
    <t xml:space="preserve">    Газрын нөөцийг хамгаалах, нөхөн сэргээх хөтөлбөр</t>
  </si>
  <si>
    <t xml:space="preserve">     Тэжээгчээ алдсаны тэтгэвэр</t>
  </si>
  <si>
    <t xml:space="preserve">    Байгалийн ургамлын нөөцийн хамгаалал, нөхөн сэргээх хөтөлбөр</t>
  </si>
  <si>
    <t xml:space="preserve">     Цэргийн тэтгэвэр</t>
  </si>
  <si>
    <t xml:space="preserve">    Амьтны нөөцийн хамгаалал, нөхөн сэргээлт хөтөлбөр</t>
  </si>
  <si>
    <t xml:space="preserve">     Хөдөлмөрийн чавдар түр алдсаны тэтгэмж</t>
  </si>
  <si>
    <t xml:space="preserve">    Байгалийн ургамал амьтны генетик нөөц хөтөлбөр</t>
  </si>
  <si>
    <t xml:space="preserve">     Оршуулгын тэтгэмж</t>
  </si>
  <si>
    <t xml:space="preserve">    Уур амьсгалын өөрчлөлтийг бууруулах хөтөлбөр</t>
  </si>
  <si>
    <t xml:space="preserve">     Жирэмсэн, амаржсан эхийн тэтгэмж</t>
  </si>
  <si>
    <t xml:space="preserve">     Барилга угсралт</t>
  </si>
  <si>
    <t xml:space="preserve">     Үйлдвэрийн осол мэргэжлээс шалтгаалах өвчний тэтгэвэр, тэтгэмж</t>
  </si>
  <si>
    <t xml:space="preserve">     Хот байгуулалт, тохижилт</t>
  </si>
  <si>
    <t xml:space="preserve">     Ажилгүйдлийн тэтгэмж</t>
  </si>
  <si>
    <t xml:space="preserve">     Хот суурингийн ерөнхий төлөвлөлт</t>
  </si>
  <si>
    <t xml:space="preserve">     НДШ-ийн илүү төлөлтийн буцаан олголт</t>
  </si>
  <si>
    <t xml:space="preserve">     Газрын зураглал, кадастр</t>
  </si>
  <si>
    <t xml:space="preserve">     Тэтгэврийн нөхөн олговор</t>
  </si>
  <si>
    <t xml:space="preserve">     Газрын баталгаажуулалт</t>
  </si>
  <si>
    <t xml:space="preserve">     Нийгмийн даатгалын бусад</t>
  </si>
  <si>
    <t xml:space="preserve">     Суурин газрын усан хангамж</t>
  </si>
  <si>
    <t xml:space="preserve">     ҮОМШӨ-ний эмчилгээ сувилгаа</t>
  </si>
  <si>
    <t xml:space="preserve">     Ариун цэврийн байгууламж</t>
  </si>
  <si>
    <t xml:space="preserve">     ҮОМШӨ-өөс урьдчилан сэргийлэх арга хэмжээ</t>
  </si>
  <si>
    <t xml:space="preserve">     Гудамжны гэрэлтүүлэг</t>
  </si>
  <si>
    <t xml:space="preserve">     Эхчүүдийн нийгмийн даатгалын шимтгэл</t>
  </si>
  <si>
    <t xml:space="preserve">     Барилга,  хот байгуулалт, нийтийн аж ахуйн бодлого удирдлага</t>
  </si>
  <si>
    <t xml:space="preserve">     Зарим иргэдийн НДШ-н тавин хувийн буцаан олголт</t>
  </si>
  <si>
    <t xml:space="preserve">     Барилга,  хот байгуулалт, нийтийн аж ахуйн судалгаа шинжилгээ</t>
  </si>
  <si>
    <t xml:space="preserve">     Халамжийн тэтгэвэр</t>
  </si>
  <si>
    <t xml:space="preserve">     Нийгмийн эрүүл мэнд</t>
  </si>
  <si>
    <t xml:space="preserve">     Жирэмсэн болон хөхүүл эхийн тэтгэмж</t>
  </si>
  <si>
    <t xml:space="preserve">     Эмнэлгийн тусламж  үйлчилгээ</t>
  </si>
  <si>
    <t xml:space="preserve">     Өндөр настан, ахмад дайчдад олгох хөнгөлөлт</t>
  </si>
  <si>
    <t xml:space="preserve">     Эрүүл мэндийн бодлого, удирдлага</t>
  </si>
  <si>
    <t xml:space="preserve">     Ахмад дайчин, алдар цолтой ахмад настанд үзүүлэх хөнгөлөлт тусламж</t>
  </si>
  <si>
    <t xml:space="preserve">     Эрүүл мэндийн судалгаа, шинжилгээ</t>
  </si>
  <si>
    <t xml:space="preserve">     Эхийн алдар одонтой эхчүүдэд олгох мөнгөн тусламж</t>
  </si>
  <si>
    <t xml:space="preserve">     Эрүүл мэндийн даатгал</t>
  </si>
  <si>
    <t xml:space="preserve">     Хүүхдийн мөнгөн тэтгэмж</t>
  </si>
  <si>
    <t xml:space="preserve">     Биеийн тамир спорт</t>
  </si>
  <si>
    <t xml:space="preserve">     Асаргааны тэтгэмж</t>
  </si>
  <si>
    <t xml:space="preserve">     Соёл урлаг</t>
  </si>
  <si>
    <t xml:space="preserve">     Олон нийтийн оролцоонд түшиглэсэн халамжийн үйлчилгээ</t>
  </si>
  <si>
    <t xml:space="preserve">     Аялал жуулчлал</t>
  </si>
  <si>
    <t xml:space="preserve">     Амьжиргааг дэмжих мөнгөн тэтгэмж</t>
  </si>
  <si>
    <t xml:space="preserve">     Соёл урлаг, спорт, аялал жуулчлалын бодлого, удирдлага</t>
  </si>
  <si>
    <t xml:space="preserve">     Асрамжийн үйлчилгээ</t>
  </si>
  <si>
    <t xml:space="preserve">     Соёл урлаг, спорт, аялал жуулчлалын судалгаа шинжилгээ</t>
  </si>
  <si>
    <t xml:space="preserve">     Хүнс тэжээлийн дэмжлэг үзүүлэх үйлчилгээ</t>
  </si>
  <si>
    <t xml:space="preserve">    Соёлын өв хөтөлбөр</t>
  </si>
  <si>
    <t xml:space="preserve">     Халамжийн бусад хөнгөлөлт үйлчилгээ</t>
  </si>
  <si>
    <t xml:space="preserve">    Соёлын бүтээлч үйлдвэрлэл хөтөлбөр</t>
  </si>
  <si>
    <t xml:space="preserve">     Хөгжлийн бэрхшээлтэй хүнд үзүүлэх тусламж, хөнгөлөлт</t>
  </si>
  <si>
    <t xml:space="preserve">    Биеийн тамир спортын бодлого, удирдлага хөтөлбөр</t>
  </si>
  <si>
    <t xml:space="preserve">     Ахмад настанд үзүүлэх үйлчилгээ, дэмжлэг, хүндэтгэл</t>
  </si>
  <si>
    <t xml:space="preserve">     Сургуулийн өмнөх боловсрол</t>
  </si>
  <si>
    <t xml:space="preserve">     Орон гэргүй хүмүүст гэр олгох</t>
  </si>
  <si>
    <t xml:space="preserve">     Ерөнхий боловсрол</t>
  </si>
  <si>
    <t xml:space="preserve">     Ахмад дайчдад үзүүлэх орон сууцны дэмжлэг</t>
  </si>
  <si>
    <t xml:space="preserve">     Дээд боловсрол</t>
  </si>
  <si>
    <t xml:space="preserve">     Нийгмийн халамжийн бусад тэтгэмж, хөнгөлөлт</t>
  </si>
  <si>
    <t xml:space="preserve">     Мэргэжлийн боловсрол</t>
  </si>
  <si>
    <t xml:space="preserve">     Насны хишиг</t>
  </si>
  <si>
    <t xml:space="preserve">     Шинжлэх ухаан, технологи</t>
  </si>
  <si>
    <t xml:space="preserve">     Халуун хоол цайгаар үйлчлэх</t>
  </si>
  <si>
    <t xml:space="preserve">     Насан туршийн боловсрол</t>
  </si>
  <si>
    <t xml:space="preserve">     Ядуу өрхийн тэтгэмж</t>
  </si>
  <si>
    <t xml:space="preserve">     Тусгай хэрэгцээт боловсрол</t>
  </si>
  <si>
    <t xml:space="preserve">     Тэтгэвэр нэмэгдүүлэх эх үүсвэр</t>
  </si>
  <si>
    <t xml:space="preserve">     Боловсрол, ШУ-ны бодлого удирдлага</t>
  </si>
  <si>
    <t xml:space="preserve">     Тэтгэмж нэмэгдүүлэх эх үүсвэр</t>
  </si>
  <si>
    <t xml:space="preserve">     Боловсрол, ШУ-ны судалгаа шинжилгээ</t>
  </si>
  <si>
    <t xml:space="preserve">     Цалинтай ээж</t>
  </si>
  <si>
    <t xml:space="preserve">     Нийгмийн даатгал</t>
  </si>
  <si>
    <t xml:space="preserve">     Хүн амын бүлэгт чиглэсэн арга хэмжээний зардал</t>
  </si>
  <si>
    <t xml:space="preserve">     Нийгмийн халамж</t>
  </si>
  <si>
    <t xml:space="preserve">     Нөхөн олговор</t>
  </si>
  <si>
    <t xml:space="preserve">     Хөдөлмөр, нийгмийн хамгааллын бодлого удирдлага</t>
  </si>
  <si>
    <t xml:space="preserve">     Ажил олгогчоос олгох тэтгэмж, урамшуулал, дэмжлэг</t>
  </si>
  <si>
    <t xml:space="preserve">     Нийгмийн хамгааллын судалгаа, шинжилгээ</t>
  </si>
  <si>
    <t xml:space="preserve">     Төрийн албан хаагчдын гэр бүлд олгох дэмжлэг</t>
  </si>
  <si>
    <t xml:space="preserve">     Жижиг дунд үйлдвэрлэлийг дэмжих</t>
  </si>
  <si>
    <t xml:space="preserve">     Ээлжийн амралтаар нутаг явах унааны хөнгөлөлт</t>
  </si>
  <si>
    <t xml:space="preserve">     Хөдөлмөр эрхлэлтийг дэмжих</t>
  </si>
  <si>
    <t xml:space="preserve">     Төрийн албан хаагчийн нэг хүүхдийн сургалтын төлбөр</t>
  </si>
  <si>
    <t xml:space="preserve">     Хөдөлмөрийн эрүүл ахуй аюулгүй байдлыг сайжруулах</t>
  </si>
  <si>
    <t xml:space="preserve">     Тэтгэвэрт гарахад олгох нэг удаагийн мөнгөн тэтгэмж</t>
  </si>
  <si>
    <t xml:space="preserve">     Хөдөлмөр эрхлэлтийн бодлого, удирдлага</t>
  </si>
  <si>
    <t xml:space="preserve">     Хөдөө орон нутагт тогтвор суурьшилтай ажилласан албан хаагчдад төрөөс үзүүлэх дэмжлэг</t>
  </si>
  <si>
    <t xml:space="preserve">     Хөдөлмөр эрхлэлтийн судалгаа, шинжилгээ</t>
  </si>
  <si>
    <t xml:space="preserve">     Орон байраар хангах, орон сууцны дэмжлэг (хувь хүмүүст олгох)</t>
  </si>
  <si>
    <t xml:space="preserve">     Жендэрийн тэгш байдлыг хангах</t>
  </si>
  <si>
    <t xml:space="preserve">     Эмчилгээний төлбөр</t>
  </si>
  <si>
    <t xml:space="preserve">     Архи, мансууруулах бодист донтогсод үзүүлэх тусламж, дэмжлэг</t>
  </si>
  <si>
    <t xml:space="preserve">     Нэг удаагийн тэтгэмж, шагнал, урамшуулал</t>
  </si>
  <si>
    <t xml:space="preserve">     Хүчирхийлэлд өртөгсдөд үзүүлэх тусламж, дэмжлэг</t>
  </si>
  <si>
    <t xml:space="preserve">     Нүүлгэн шилжүүлэх зардал</t>
  </si>
  <si>
    <t xml:space="preserve">     Улс төрийн хилс хэрэгт хэлмэгдэгсдийг цагаатгах үйл ажиллагаа</t>
  </si>
  <si>
    <t xml:space="preserve">     Бүтцийн өөрчлөлтөөр чөлөөлөгдсөн албан хаагчид олгох тэтгэмж</t>
  </si>
  <si>
    <t xml:space="preserve">     Орон сууцжуулах</t>
  </si>
  <si>
    <t xml:space="preserve">     Хуульд заасан үндэслэлээр албан хаагчид олгох нөхөн олговор</t>
  </si>
  <si>
    <t xml:space="preserve">     Хөгжлийн бэрхшээлтэй иргэдийн хөгжил, хамгаалал</t>
  </si>
  <si>
    <t xml:space="preserve">     Төрөөс иргэдэд үзүүлэх бусад тэтгэмж, дэмжлэг</t>
  </si>
  <si>
    <t xml:space="preserve">     Хүүхдийн хөгжил, хамгаалал</t>
  </si>
  <si>
    <t xml:space="preserve">     Сонгуулийн үр дүнгээр чөлөөлөгдсөн албан хаагчид олгох нөхөн олговор</t>
  </si>
  <si>
    <t xml:space="preserve">     Ахмад настны хөгжил хамгаалал</t>
  </si>
  <si>
    <t xml:space="preserve">     Албан тушаалтны хангамж, тэдэнд олгох хөнгөлөлт, дэмжлэг</t>
  </si>
  <si>
    <t xml:space="preserve">     Залуучууд болон оюутнууд</t>
  </si>
  <si>
    <t xml:space="preserve">     Малчид,  хувиараа хөдөлмөр эрхлэгчид болон албан бус эдийн засагт ажиллагчид</t>
  </si>
  <si>
    <t xml:space="preserve">     Хэлмэгдэгсэд тэдний ар гэрт олгох тэтгэмж</t>
  </si>
  <si>
    <t xml:space="preserve">     Хүн худалдаалахтай тэмцэх</t>
  </si>
  <si>
    <t xml:space="preserve">     Иргэдэд хүртээх хувь хишиг</t>
  </si>
  <si>
    <t xml:space="preserve">     Гэр бүлийн хөгжил, хамгаалал</t>
  </si>
  <si>
    <t xml:space="preserve">     Бусад тусламж, дэмжлэг</t>
  </si>
  <si>
    <t xml:space="preserve">     Хүүхэд, гэр бүлийн хөгжил, хамгаалал</t>
  </si>
  <si>
    <t xml:space="preserve">     Төрөөс эрүүл мэндийн даатгалыг нь хариуцах иргэдийн хураамж</t>
  </si>
  <si>
    <t xml:space="preserve">     Ангилагдаагүй бусад</t>
  </si>
  <si>
    <t xml:space="preserve">     Хилийн цэргийн албан хаагчдын гэр бүлийн ЭМДШимтгэл</t>
  </si>
  <si>
    <t xml:space="preserve">     Ковид</t>
  </si>
  <si>
    <t xml:space="preserve">     Хоригдлуудын ЭМДШимтгэл</t>
  </si>
  <si>
    <t xml:space="preserve">     Цэргийн алба хааж байсан иргэдийн НДШ</t>
  </si>
  <si>
    <t xml:space="preserve">     Багийн ИНХ-ын даргын урамшуулал</t>
  </si>
  <si>
    <t xml:space="preserve">     Оюутны нийтийн тээврээр зорчих төлбөрийн хөнгөлөлт</t>
  </si>
  <si>
    <t xml:space="preserve">     Өндөр настан, тахир дутуу иргэдийн нийтийн тээврээр зорчих төлбөрийн хөнгөлөлт</t>
  </si>
  <si>
    <t xml:space="preserve">     Цагдаагийн албан хаагчдын нийтийн тээврээр зорчих төлбөрийн хөнгөлөлт</t>
  </si>
  <si>
    <t xml:space="preserve">     Шүүхийн шийдвэрийн дагуу иргэдэд олгох төлбөр</t>
  </si>
  <si>
    <t xml:space="preserve">     Цагаатгалын нөхөн олговор</t>
  </si>
  <si>
    <t xml:space="preserve">     Цаатан иргэдийн НДШ</t>
  </si>
  <si>
    <t xml:space="preserve">     Малын индексжүүлсэн даатгалын шимтгэл</t>
  </si>
  <si>
    <t xml:space="preserve">     Жирэмсэн болон төрсөн эхчүүдийн НДШ</t>
  </si>
  <si>
    <t xml:space="preserve">     Ерөнхийлөгч асанд хуулийн дагуу олгох цалин</t>
  </si>
  <si>
    <t xml:space="preserve">     Төрийн албан хаагчдад олгох мөнгөн тусламж</t>
  </si>
  <si>
    <t xml:space="preserve">     Сахилга, хариуцлага, ажлын үр дүнгийн урамшуулал</t>
  </si>
  <si>
    <t xml:space="preserve">     Иргэн болгонд олгох 300.0 мянган төгрөгийн дэмжлэг</t>
  </si>
  <si>
    <t xml:space="preserve">     ИТХ урамшуулал</t>
  </si>
  <si>
    <t xml:space="preserve">     Албан конторын барилга</t>
  </si>
  <si>
    <t xml:space="preserve">     Орон сууц</t>
  </si>
  <si>
    <t xml:space="preserve">     Тусгай зориулалтын барилга</t>
  </si>
  <si>
    <t xml:space="preserve">     Нийгмийн зориулалттай барилга байгууламж</t>
  </si>
  <si>
    <t xml:space="preserve">     Инженерийн шугам сүлжээ, цахилгаан дулааны хангамж</t>
  </si>
  <si>
    <t xml:space="preserve">     Авто зам, гүүрийн байгууламж</t>
  </si>
  <si>
    <t xml:space="preserve">     Хөдөө аж ахуйн барилга байгууламж</t>
  </si>
  <si>
    <t xml:space="preserve">     Тавилга</t>
  </si>
  <si>
    <t xml:space="preserve">     Хөгжлийн банкны хөрөнгө оруулалт</t>
  </si>
  <si>
    <t xml:space="preserve">     Тээврийн хэрэгсэл</t>
  </si>
  <si>
    <t xml:space="preserve">     Програм хангамж</t>
  </si>
  <si>
    <t xml:space="preserve">     Зураг төсөв, ТЭЗҮ боловсруулах</t>
  </si>
  <si>
    <t xml:space="preserve">     Амьтан, ургамал, ой</t>
  </si>
  <si>
    <t xml:space="preserve">     Геологи хайгуул, судалгаа</t>
  </si>
  <si>
    <t xml:space="preserve">     Материаллаг бус хөрөнгө</t>
  </si>
  <si>
    <t xml:space="preserve">     Түүхэн үнэт зүйлс</t>
  </si>
  <si>
    <t xml:space="preserve">     Газар, байгалийн баялаг</t>
  </si>
  <si>
    <t xml:space="preserve">     Бусад</t>
  </si>
  <si>
    <t xml:space="preserve">     Концессоор хэрэгжүүлсэн төсөл арга хэмжээ</t>
  </si>
  <si>
    <t xml:space="preserve">     Векселээр хэрэгжүүлсэн төсөл арга хэмжээ</t>
  </si>
  <si>
    <t xml:space="preserve">     Авто замын түгжрэлийг бууруулах, нийтийн тээврийн үйлчилгээний төрөл, чанар, хүртээмжийг нэмэгдүүлэх</t>
  </si>
  <si>
    <t xml:space="preserve">     Засгийн газрын нөөц хөрөнгө</t>
  </si>
  <si>
    <t xml:space="preserve">     Орон нутгийн нөөц хөрөнгө</t>
  </si>
  <si>
    <t xml:space="preserve">     Эрсдэлийн сангийн нөөц хөрөнгө</t>
  </si>
  <si>
    <t xml:space="preserve">     Бусад ангилагдаагүй нөөц хөрөнгө</t>
  </si>
  <si>
    <t xml:space="preserve">     Дүрмийн сан</t>
  </si>
  <si>
    <t xml:space="preserve">     Хувьцаа</t>
  </si>
  <si>
    <t xml:space="preserve">     Хүнс барааны нөөц</t>
  </si>
  <si>
    <t xml:space="preserve">     Шатахууны нөөц</t>
  </si>
  <si>
    <t xml:space="preserve">     Машин техникийн нөөц</t>
  </si>
  <si>
    <t xml:space="preserve">     Эм, эмнэлгийн хэрэгслийн нөөц</t>
  </si>
  <si>
    <t xml:space="preserve">     Өвс, тэжээлийн нөөц</t>
  </si>
  <si>
    <t xml:space="preserve">     Хувцасны нөөц</t>
  </si>
  <si>
    <t xml:space="preserve">     Хангамжийн материалын нөөц</t>
  </si>
  <si>
    <t xml:space="preserve">     Үрийн нөөц</t>
  </si>
  <si>
    <t xml:space="preserve">     Таваарын буудайн нөөц</t>
  </si>
  <si>
    <t xml:space="preserve">     Улсын нөөцийн барааны сэлгэлт, бүрдүүлэлт</t>
  </si>
  <si>
    <t xml:space="preserve">     Засгийн газрын бонд, өрийн бичиг</t>
  </si>
  <si>
    <t xml:space="preserve">     Засгийн газрын  бонд, өрийн бичгийн хүү</t>
  </si>
  <si>
    <t xml:space="preserve">     Банкны зээлийн хүүгийн төлбөр</t>
  </si>
  <si>
    <t xml:space="preserve">     Дамжуулан зээлдүүлсэн зээл</t>
  </si>
  <si>
    <t xml:space="preserve">     Дотоод эх үүсвэрээс олгох зээл</t>
  </si>
  <si>
    <t xml:space="preserve">     Гадаад эх үүсвэрээс олгох зээл</t>
  </si>
  <si>
    <t xml:space="preserve">     Сургалтын төрийн сангийн зээл</t>
  </si>
  <si>
    <t xml:space="preserve">     Гадаад зээлийн үйлчилгээний төлбөр</t>
  </si>
  <si>
    <t xml:space="preserve">     Засгийн газрын үнэт цаас</t>
  </si>
  <si>
    <t xml:space="preserve">     Засгийн газрын зээл</t>
  </si>
  <si>
    <t xml:space="preserve">     Засгийн газрын өрийн бичиг</t>
  </si>
  <si>
    <t xml:space="preserve">     Гэрээнд заасан төлбөрийн бусад үүрэг, шимтгэл, хураамж</t>
  </si>
  <si>
    <t xml:space="preserve">     Засгийн газрын үнэт цаасны хөнгөлөлт</t>
  </si>
  <si>
    <t xml:space="preserve">     Төрийн орон сууцны корпорацид төлөх зээлийн эргэн төлөлт</t>
  </si>
  <si>
    <t xml:space="preserve">     Ерөнхийлөгчийн сонгууль</t>
  </si>
  <si>
    <t xml:space="preserve">     УИХ-ын  сонгууль</t>
  </si>
  <si>
    <t xml:space="preserve">     Орон нутгийн сонгууль</t>
  </si>
  <si>
    <t xml:space="preserve">     УИХ-д суудалтай намуудад олгох дэмжлэг</t>
  </si>
  <si>
    <t xml:space="preserve">     ИТХ-д суудалтай намуудад олгох дэмжлэг</t>
  </si>
  <si>
    <t xml:space="preserve">     Засаг захиргааны нэгж, төрийн захиргааны байгууллагыг үр дүнгээр шагнах, урамшуулах</t>
  </si>
  <si>
    <t xml:space="preserve">     Мал тооллого</t>
  </si>
  <si>
    <t xml:space="preserve">     Хүн амын тооллого</t>
  </si>
  <si>
    <t xml:space="preserve">     Иргэний шинэчилсэн бүртгэл</t>
  </si>
  <si>
    <t xml:space="preserve">     Өрхийн нийгэм, эдийн засгийн судалгаа</t>
  </si>
  <si>
    <t xml:space="preserve">     Хүн ам, орон сууцны завсрын тооллого</t>
  </si>
  <si>
    <t xml:space="preserve">     Ардчилсан засаглалын судалгаа</t>
  </si>
  <si>
    <t xml:space="preserve">     Мал, тэжээвэр амьтдын тооллого</t>
  </si>
  <si>
    <t xml:space="preserve">     Хэрэглээний үнийн судалгаа</t>
  </si>
  <si>
    <t xml:space="preserve">     Барилгын салбарын үйлдвэрлэгчийн үнийн судалгаа</t>
  </si>
  <si>
    <t xml:space="preserve">     Жижиглэнгийн худалдааны бараа үйлчилгээний үнийн судалгаа</t>
  </si>
  <si>
    <t xml:space="preserve">     Статистикийн бусад тооллого, судалгаа</t>
  </si>
  <si>
    <t xml:space="preserve">     Мөрийн хөтөлбөрт тусгагдсан зарим арга хэмжээг хэрэгжүүлэх</t>
  </si>
  <si>
    <t xml:space="preserve">     Төрийн албан хаагчдыг мэргэшүүлэх</t>
  </si>
  <si>
    <t xml:space="preserve">     Олон улсын хурал, зөвлөгөөн зохион байгуулах</t>
  </si>
  <si>
    <t xml:space="preserve">     Иргэний үнэмлэх хэвлэж тараах</t>
  </si>
  <si>
    <t xml:space="preserve">     Гадаадын иргэдийг албадан гаргах</t>
  </si>
  <si>
    <t xml:space="preserve">     Ажиллах хүчний судалгаа</t>
  </si>
  <si>
    <t xml:space="preserve">     Цаг ашиглалтын судалгаа</t>
  </si>
  <si>
    <t xml:space="preserve">     Гэмт хэргийн улмаас хохирсон хохирогчийн судалгаа</t>
  </si>
  <si>
    <t xml:space="preserve">     Хагас жилийн мал тооллого</t>
  </si>
  <si>
    <t xml:space="preserve">     Байгалийн нөөцөд суурилсан эдийн засгийн судалгаа</t>
  </si>
  <si>
    <t xml:space="preserve">     Малын ашиг шимийн судалгаа</t>
  </si>
  <si>
    <t xml:space="preserve">     Аж үйлдвэрийн салбарын үнийн судалгаа</t>
  </si>
  <si>
    <t xml:space="preserve">     Аж үйлдвэрийн салбарын суурь үеийн мэдээлэл цуглуулах судалгаа</t>
  </si>
  <si>
    <t xml:space="preserve">     Гадаад худалдааны үнийн судалгаа</t>
  </si>
  <si>
    <t xml:space="preserve">     Бөөний болон жижиглэнгийн худалдааны үнийн судалгаа</t>
  </si>
  <si>
    <t xml:space="preserve">     Зочид буудал, зоогийн газрын үнийн судалгаа</t>
  </si>
  <si>
    <t xml:space="preserve">     Тээврийн салбарын индекс тооцох үнийн судалгаа</t>
  </si>
  <si>
    <t xml:space="preserve">     Ногоон эдийн засгийн судалгаа</t>
  </si>
  <si>
    <t xml:space="preserve">     Байгаль орчин, эдийн засгийн нэгдсэн дансны судалгаа</t>
  </si>
  <si>
    <t xml:space="preserve">     Хөрөнгө оруулалтын судалгаа</t>
  </si>
  <si>
    <t xml:space="preserve">     Алслагдсан орон нутагт хүргэх шуудан, харилцаа холбооны үйлчилгээ</t>
  </si>
  <si>
    <t xml:space="preserve">     Бүтцийн өөрчлөлтийн хөтөлбөр</t>
  </si>
  <si>
    <t xml:space="preserve">     Аж ахуйн нэгж байгууллагын тооллого</t>
  </si>
  <si>
    <t xml:space="preserve">     Нөөц ашиглалтын хүснэгт, салбар хоорондын тэнцлийн судалгаа</t>
  </si>
  <si>
    <t xml:space="preserve">     Далд эдийн засгийн судалгаа /бичил уурхай/</t>
  </si>
  <si>
    <t xml:space="preserve">     Далд эдийн засгийн судалгаа /өрхөд суурилсан/</t>
  </si>
  <si>
    <t xml:space="preserve">     Далд эдийн засгийн судалгаа /тээвэр, худалдаа, барилга/</t>
  </si>
  <si>
    <t xml:space="preserve">     Төрийн болон орон нутгийн өмчийн тооллого</t>
  </si>
  <si>
    <t xml:space="preserve">     Санал асуулга зохион байгуулах</t>
  </si>
  <si>
    <t xml:space="preserve">     Хөрөнгө оруулагчдын харилцааг идэвхижүүлэх</t>
  </si>
  <si>
    <t xml:space="preserve">     Төрийн болон орон нутгийн өмчийн дахин үнэлгээ</t>
  </si>
  <si>
    <t xml:space="preserve">     Ахмадын сан</t>
  </si>
  <si>
    <t xml:space="preserve">     Авилгатай тэмцэх үндэсний хөтөлбөр</t>
  </si>
  <si>
    <t xml:space="preserve">     МСК усан хамгамжийг сайжруулах</t>
  </si>
  <si>
    <t xml:space="preserve">     Далайд гарцгүй орнуудын олон улсын судалгаа</t>
  </si>
  <si>
    <t xml:space="preserve">     Онцгой байдлын бэлтгэл хангах</t>
  </si>
  <si>
    <t xml:space="preserve">     Нөхөн болон дахин сонгууль</t>
  </si>
  <si>
    <t xml:space="preserve">     Боомтын үйл ажиллагаа</t>
  </si>
  <si>
    <t xml:space="preserve">     "Бүх нийтийн эрх зүйн боловсрол" хөтөлбөр</t>
  </si>
  <si>
    <t xml:space="preserve">     "Нэг иргэн-нэг бүртгэл" хөтөлбөр</t>
  </si>
  <si>
    <t xml:space="preserve">     Хууль тогтоомжийг боловсруулах</t>
  </si>
  <si>
    <t xml:space="preserve">     Монголын улаан загалмай нийгэмлэгээр гэрээгээр гүйцэтгүүлэх</t>
  </si>
  <si>
    <t xml:space="preserve">     Эдийн засгийн судалгаа, шинжилгээ</t>
  </si>
  <si>
    <t xml:space="preserve">     Бренд бий болгох, хөгжүүлэх</t>
  </si>
  <si>
    <t xml:space="preserve">     Цахим бодлогын арга хэмжээг хэрэгжүүлэх</t>
  </si>
  <si>
    <t xml:space="preserve">     Сум, багийн хөгжлийг дэмжих, чадавхижуулах хөтөлбөр</t>
  </si>
  <si>
    <t xml:space="preserve">     Эрүүдэн шүүхээс урьдчилан сэргийлэх үйл ажиллагаа</t>
  </si>
  <si>
    <t xml:space="preserve">     Машины түрээс</t>
  </si>
  <si>
    <t xml:space="preserve">     Өндөр өртөгтэй мэс заслын зардал</t>
  </si>
  <si>
    <t xml:space="preserve">     Анхан шатны тусламж үйлчилгээ</t>
  </si>
  <si>
    <t xml:space="preserve">     Үндсэн мэргэжлийн тусламж үйлчилгээ</t>
  </si>
  <si>
    <t xml:space="preserve">     Төрөлжсөн мэргэжлийн тусламж үйлчилгээ</t>
  </si>
  <si>
    <t xml:space="preserve">     Эрүүл мэндийг дэмжих</t>
  </si>
  <si>
    <t xml:space="preserve">     Халдварт өвчнөөс урьдчилан сэргийлэх, хяналт</t>
  </si>
  <si>
    <t xml:space="preserve">     Халдварт бус өвчнөөс урьдчилан сэргийлэх, хяналт</t>
  </si>
  <si>
    <t xml:space="preserve">     Орчны эрүүл мэнд</t>
  </si>
  <si>
    <t xml:space="preserve">     Эрүүл мэндийн үндэсний бусад хөтөлбөрүүд</t>
  </si>
  <si>
    <t xml:space="preserve">     Дадлагажигч эмч бэлтгэх</t>
  </si>
  <si>
    <t xml:space="preserve">     Төр хариуцах эмнэлгийн тусламж үйлчилгээ</t>
  </si>
  <si>
    <t xml:space="preserve">     Вакцинжуулалт</t>
  </si>
  <si>
    <t xml:space="preserve">     ЭМД-ын сангаас санхүүжих арга хэмжээ</t>
  </si>
  <si>
    <t xml:space="preserve">     Элэг бүтэн Монгол хөтөлбөр</t>
  </si>
  <si>
    <t xml:space="preserve">     Эрхтэн шилжүүлэн суулгах</t>
  </si>
  <si>
    <t xml:space="preserve">     Гүйцэтгэлд суурилсан санхүүжилт</t>
  </si>
  <si>
    <t xml:space="preserve">     Улсын төсвөөс хариуцах эмнэлгийн тусламж, үйлчилгээний санхүүжилт</t>
  </si>
  <si>
    <t xml:space="preserve">     Вакцины урамшуулал</t>
  </si>
  <si>
    <t xml:space="preserve">     Байгаль орчныг хамгаалах, нөхөн сэргээх</t>
  </si>
  <si>
    <t xml:space="preserve">     Түймрийн хохирлыг арилгах</t>
  </si>
  <si>
    <t xml:space="preserve">     Ургамал хамгаалал</t>
  </si>
  <si>
    <t xml:space="preserve">     Ногоон хэрэм хөтөлбөр</t>
  </si>
  <si>
    <t xml:space="preserve">     Ойн тооллого</t>
  </si>
  <si>
    <t xml:space="preserve">     Химийн хорт бодисыг хоргүйжүүлэх арга хэмжээ</t>
  </si>
  <si>
    <t xml:space="preserve">     Агаарын бохирдлыг бууруулах</t>
  </si>
  <si>
    <t xml:space="preserve">     Ойн хортонтой тэмцэх</t>
  </si>
  <si>
    <t xml:space="preserve">     Ус цаг уурын судалгаа, шинжилгээ</t>
  </si>
  <si>
    <t xml:space="preserve">     Ногоон байгууламж, цөлжилтийн эсрэг арга хэмжээ түүний цогц мастер төлөвлөгөө болосвруулах</t>
  </si>
  <si>
    <t xml:space="preserve">     Үдийн цай хөтөлбөр</t>
  </si>
  <si>
    <t xml:space="preserve">     Боловсролын байгууллагуудыг интернетээр хангах</t>
  </si>
  <si>
    <t xml:space="preserve">     Бүх шатны боловсролын  мэдээлэл, хяналт шинжилгээ үнэлгээ</t>
  </si>
  <si>
    <t xml:space="preserve">     Олимпиад зохион байгуулах</t>
  </si>
  <si>
    <t xml:space="preserve">     Инноваци, өндөр технологи</t>
  </si>
  <si>
    <t xml:space="preserve">     Дотуур байрны үйлчилгээ</t>
  </si>
  <si>
    <t xml:space="preserve">     Цэцэрлэгийн хүүхдийн хоол</t>
  </si>
  <si>
    <t xml:space="preserve">     МСҮТ-д суралцагсадад сар тутам олгох тэтгэлэг</t>
  </si>
  <si>
    <t xml:space="preserve">     Төрийн бус өмчийн МСҮТ-ийн суралцагсадын хувьсах зардал</t>
  </si>
  <si>
    <t xml:space="preserve">     Дотоодын оюутан, магистрант, докторантад олгох зээл</t>
  </si>
  <si>
    <t xml:space="preserve">     Засгийн газрын гэрээгээр гадаадад суралцагчдад олгох зээл</t>
  </si>
  <si>
    <t xml:space="preserve">     Засгийн газрын гэрээгээр гадаадаас дотоодод суралцагчдад олгох тэтгэлэг</t>
  </si>
  <si>
    <t xml:space="preserve">     Бүтэн өнчин, хөгжлийн бэрхшээлт, 3 хүүхэд нь зэрэг суралцдаг суралцагчдад олгох сургалтын төлбөрийн тэтгэлэг</t>
  </si>
  <si>
    <t xml:space="preserve">     Орон нутгаас суралцаж буй оюутнуудын замын зардлын хөнгөлөлт</t>
  </si>
  <si>
    <t xml:space="preserve">     Эмзэг бүлгийн суралцагсдад сургалтын хэрэглэгдэхүүн олгох</t>
  </si>
  <si>
    <t xml:space="preserve">     Хүүхдэд ээлтэй сургалтын орчин</t>
  </si>
  <si>
    <t xml:space="preserve">     ЕБС-ийг сурах бичгээр хангах</t>
  </si>
  <si>
    <t xml:space="preserve">     Боловсролын заавар, журам, гарын авлага бэлтгэх, хэвлүүлэх</t>
  </si>
  <si>
    <t xml:space="preserve">     24 цагийн цэцэрлэг</t>
  </si>
  <si>
    <t xml:space="preserve">     Сургалтын төлбөрийн буцалтгүй тусламж, тэтгэлэг</t>
  </si>
  <si>
    <t xml:space="preserve">     Төмөр замын цэцэрлэгийн үйлчилгээ</t>
  </si>
  <si>
    <t xml:space="preserve">     Гадаад суралцагсдын зардал</t>
  </si>
  <si>
    <t xml:space="preserve">     Боловсролын байгууллагын багш, ажиллагсдын мэргэжил дээшлүүлэх</t>
  </si>
  <si>
    <t xml:space="preserve">     Төрийн өмчит их, дээд сургуулиудын тогтмол зардлыг санхүүжүүлэх</t>
  </si>
  <si>
    <t xml:space="preserve">     Төрийн өмчит их, дээд сургуулиудын ажиллагсадын нийгмийн баталгааг хангах</t>
  </si>
  <si>
    <t xml:space="preserve">     Багш мэргэжлээр суралцаж буй оюутан, магистрантуудад олгох сургалтын төлбөр</t>
  </si>
  <si>
    <t xml:space="preserve">     Бичиг үсгийн боловсролын хөтөлбөр</t>
  </si>
  <si>
    <t xml:space="preserve">     Орон нутагт хийх багшлах дадлагын тэтгэлэг</t>
  </si>
  <si>
    <t xml:space="preserve">     Урамшууллын тэтгэлэг</t>
  </si>
  <si>
    <t xml:space="preserve">     Үндэсний тэтгэлэг</t>
  </si>
  <si>
    <t xml:space="preserve">     Ээлжийн бүлэгт хамруулах</t>
  </si>
  <si>
    <t xml:space="preserve">     Нүүдлийн бүлэгт хамруулах</t>
  </si>
  <si>
    <t xml:space="preserve">     Явуулын багшийн үйлчилгээ</t>
  </si>
  <si>
    <t xml:space="preserve">     Боловсролын стандарт, сургалтын төлөвлөгөө, хөтөлбөрийг хэрэгжүүлэх</t>
  </si>
  <si>
    <t xml:space="preserve">     Сургалтын хэвийн үйл ажиллагааг хангах</t>
  </si>
  <si>
    <t xml:space="preserve">     Эчнээ сургалтаар боловсрол олгох үйлчилгээ</t>
  </si>
  <si>
    <t xml:space="preserve">     Оройн сургалтаар боловсрол олгох үйлчилгээ</t>
  </si>
  <si>
    <t xml:space="preserve">     Дэлхийн шилдэг 100 сургуульд суралцагчдын сургалтын төлбөрийн зээл</t>
  </si>
  <si>
    <t xml:space="preserve">     Өрсөлдөөнт тэтгэлэг хөтөлбөр хэрэгжүүлэх</t>
  </si>
  <si>
    <t xml:space="preserve">     Инженер техникийн боловсролыг хөгжүүлэх</t>
  </si>
  <si>
    <t xml:space="preserve">     Боловсролын салбарын мэдээллийн системийг хөгжүүлэх</t>
  </si>
  <si>
    <t xml:space="preserve">     Боловсролын салбарын мэдээллийн системийн нэвтрүүлэлт</t>
  </si>
  <si>
    <t xml:space="preserve">     Сургуулийн дотоод сүлжээний суурилуулалт</t>
  </si>
  <si>
    <t xml:space="preserve">     Гүнзгийрүүлсэн болон төрөлжсөн сургалтын орчинг сайжруулах</t>
  </si>
  <si>
    <t xml:space="preserve">     Хүүхэд хөгжил хөтөлбөр</t>
  </si>
  <si>
    <t xml:space="preserve">     Оюутны хөгжлийн зээл</t>
  </si>
  <si>
    <t xml:space="preserve">     Сурах бичгийн түрээс</t>
  </si>
  <si>
    <t xml:space="preserve">     Сувилагч мэргэжлээр төрийн өмчийн их дээд сургуульд суралцагсдийн тэтгэлэг</t>
  </si>
  <si>
    <t xml:space="preserve">     Цэцэрлэгийн хүүхдийн сургуульд бэлтгэгдсэн байдлын үнэлгээ</t>
  </si>
  <si>
    <t xml:space="preserve">     Гадаадад суралцагсдын зээл</t>
  </si>
  <si>
    <t xml:space="preserve">     ЗГ-н гэрээгээр гадаадад суралцагсдын тэтгэлэг</t>
  </si>
  <si>
    <t xml:space="preserve">     Ерөнхийлөгчийн нэрэмжит тэтгэлэг</t>
  </si>
  <si>
    <t xml:space="preserve">     Ерөнхий сайдын нэрэмжилт тэтгэлэг</t>
  </si>
  <si>
    <t xml:space="preserve">     Монгол-Германы хамтарсан технологийн дээд сургуульд олгох татаас</t>
  </si>
  <si>
    <t xml:space="preserve">     Сургууль цэцэрлэгийн гүйцэтгэлийн үнэлгээний санхүүжилт</t>
  </si>
  <si>
    <t xml:space="preserve">     Багшийн гүйцэтгэлийн үнэлгээний санхүүжилт</t>
  </si>
  <si>
    <t xml:space="preserve">     Тоног төхөөрөмжийн нөхөн хангалтын зардал</t>
  </si>
  <si>
    <t xml:space="preserve">     Төрийн бус өмчийн СӨБ, ЕБС-н хувьсах зардал</t>
  </si>
  <si>
    <t xml:space="preserve">     Соёл урлаг хөгжүүлэх</t>
  </si>
  <si>
    <t xml:space="preserve">     Галерей</t>
  </si>
  <si>
    <t xml:space="preserve">     Монгол хөөмий</t>
  </si>
  <si>
    <t xml:space="preserve">     Тайзны урлагийн уран бүтээлийг дэмжих</t>
  </si>
  <si>
    <t xml:space="preserve">     Музейн үзмэр худалдан авах</t>
  </si>
  <si>
    <t xml:space="preserve">     Хүүхдийн кино, уран бүтээл туурвих</t>
  </si>
  <si>
    <t xml:space="preserve">     Түүхийн хүрд баримтат кино бүтээх</t>
  </si>
  <si>
    <t xml:space="preserve">     Түүх, соёлын дурсгалт зүйлсийг хамгаалах</t>
  </si>
  <si>
    <t xml:space="preserve">     Музей, түүх, соёлын өвийн сэргээн засварлалт</t>
  </si>
  <si>
    <t xml:space="preserve">     Номын сангийн фондыг шилдэг ном, бүтээлээр баяжуулах</t>
  </si>
  <si>
    <t xml:space="preserve">     Сонгодог урлаг хөтөлбөр</t>
  </si>
  <si>
    <t xml:space="preserve">     Хүүхдэд зориулсан уран бүтээл хийлгэх</t>
  </si>
  <si>
    <t xml:space="preserve">     Баримтат киноны санг шинэ бүтээлээр баяжуулах</t>
  </si>
  <si>
    <t xml:space="preserve">     Хөгжмийн шилдэг бүтээлийг улсын санд худалдаж авах</t>
  </si>
  <si>
    <t xml:space="preserve">     Улсын захиалгаар дуурь драмын шинэ уран бүтээл хийх</t>
  </si>
  <si>
    <t xml:space="preserve">     Дүрслэх урлагын шилдэг бүтээлийг улсын санд худалдаж авах</t>
  </si>
  <si>
    <t xml:space="preserve">     Орон нутгийн соёлын төвийн судалгаа, шинжилгээ, үнэлгээ, сурталчилгаа</t>
  </si>
  <si>
    <t xml:space="preserve">     Соёл урлагийн олон улсын тэмцээнд тэргүүн байр эзэлсэн уран бүтээлчдийг шагнах</t>
  </si>
  <si>
    <t xml:space="preserve">     Оны шилдэг уран бүтээлч найруулагч жүжигчин зураач бүжигчдийг шагнах</t>
  </si>
  <si>
    <t xml:space="preserve">     Монгол судлалын үйл ажиллагааг дэмжих</t>
  </si>
  <si>
    <t xml:space="preserve">     Хүүхдийн театрын  их наадам зохион байгуулах</t>
  </si>
  <si>
    <t xml:space="preserve">     Гадаад дотоодод зохиогдох соёл урлагын арга хэмжээ</t>
  </si>
  <si>
    <t xml:space="preserve">     Ургийн бичиг хөтлөх</t>
  </si>
  <si>
    <t xml:space="preserve">     Уран сайхны кино хийх</t>
  </si>
  <si>
    <t xml:space="preserve">     Монгол хуур, уртын дуу</t>
  </si>
  <si>
    <t xml:space="preserve">     Монгол уламжлалт бие, биелгээ</t>
  </si>
  <si>
    <t xml:space="preserve">     Монгол тууль</t>
  </si>
  <si>
    <t xml:space="preserve">     Монгол цуур</t>
  </si>
  <si>
    <t xml:space="preserve">     Монгол уран бүтээл</t>
  </si>
  <si>
    <t xml:space="preserve">     Кино урлагийг дэмжих</t>
  </si>
  <si>
    <t xml:space="preserve">     Соёлын баримтат өвийг хамгаалах</t>
  </si>
  <si>
    <t xml:space="preserve">     Соёлын биет бус өвийг хамгаалах</t>
  </si>
  <si>
    <t xml:space="preserve">     Чулуун соёлын өв үндэсний хөтөлбөр</t>
  </si>
  <si>
    <t xml:space="preserve">     Соёлын бүтээлч үйлдвэрлэл</t>
  </si>
  <si>
    <t xml:space="preserve">     Гадаад дахь Монголын соёлын төвийг дэмжих</t>
  </si>
  <si>
    <t xml:space="preserve">     Цахим соёл хөтөлбөр</t>
  </si>
  <si>
    <t xml:space="preserve">     Соёлын ажилтнуудын мэргэжил дээшлүүлэх</t>
  </si>
  <si>
    <t xml:space="preserve">     Музейн үзмэртэй шууд харьцах албан тушаалтанд төрөөс үзүүлэх дэмжлэг</t>
  </si>
  <si>
    <t xml:space="preserve">     Бүх нийтийн соёлын боловсрол</t>
  </si>
  <si>
    <t xml:space="preserve">     Кино бүтээх зардлын буцаалт</t>
  </si>
  <si>
    <t xml:space="preserve">     Соёлын байгууллагад гүйцэтгэлээр олгох санхүүжилт</t>
  </si>
  <si>
    <t xml:space="preserve">     Нүүдлийн өв, соёлыг дэмжих хөтөлбөр</t>
  </si>
  <si>
    <t xml:space="preserve">     Монголын түүх, соёл, үндэсний урлагийг гадаад, дотоодод түгээн сурталчилах хөтөлбөр</t>
  </si>
  <si>
    <t xml:space="preserve">     Номын баяр арга хэмжээ</t>
  </si>
  <si>
    <t xml:space="preserve">     Баримтат кино бүтээх</t>
  </si>
  <si>
    <t xml:space="preserve">     Соёлын өв - дэлгэцийн түүхэн бүтээл</t>
  </si>
  <si>
    <t xml:space="preserve">     Улсын шигшээ багийн үйл ажиллагааг дэмжих</t>
  </si>
  <si>
    <t xml:space="preserve">     Олон улсын тэмцээн, уралдаанд оролцох</t>
  </si>
  <si>
    <t xml:space="preserve">     Олон улсын  бусад тэмцээн уралдааны шагнал</t>
  </si>
  <si>
    <t xml:space="preserve">     Дотоодод тэмцээн уралдаан зохион байгуулах</t>
  </si>
  <si>
    <t xml:space="preserve">     Олимп ДАШТ-с медаль авсан тамирчдын урамшуулал</t>
  </si>
  <si>
    <t xml:space="preserve">     Нийтийн биеийн тамир</t>
  </si>
  <si>
    <t xml:space="preserve">     Өндөр зэрэглэлийн тамирчин, дасгалжуулагчийг дэмжих</t>
  </si>
  <si>
    <t xml:space="preserve">     Үндэсний уламжлалт спортыг дэмжих</t>
  </si>
  <si>
    <t xml:space="preserve">     Допингийн эсрэг үйл ажиллагааг дэмжих</t>
  </si>
  <si>
    <t xml:space="preserve">     Спортын байгууллагад гүйцэтгэлээр олгох санхүүжилт</t>
  </si>
  <si>
    <t xml:space="preserve">     Эрүүл, идэвхтэй амьдрал</t>
  </si>
  <si>
    <t xml:space="preserve">     Олимп, паралимпийг дэмжих үйл ажиллагаа</t>
  </si>
  <si>
    <t xml:space="preserve">     Зүүн Азийн залуучуудын спортын наадам</t>
  </si>
  <si>
    <t xml:space="preserve">     Тусгай Олимп</t>
  </si>
  <si>
    <t xml:space="preserve">     Хот суурингийн ерөнхий төлөвлөгөө</t>
  </si>
  <si>
    <t xml:space="preserve">     Нийтийн эзэмшлийн гудамж талбайн гэрэлтүүлэг</t>
  </si>
  <si>
    <t xml:space="preserve">     Нийтийн эзэмшлийн гудамж талбайн цэвэрлэгээ, үйлчилгээ</t>
  </si>
  <si>
    <t xml:space="preserve">     Нийтийн бие засах газрын үйлчилгээ</t>
  </si>
  <si>
    <t xml:space="preserve">     Нийтийн эзэмшлийн байгууламжийн арчилгаа, тордолт</t>
  </si>
  <si>
    <t xml:space="preserve">     Хотын доторх ногоон байгууламжийн үйлчилгээ</t>
  </si>
  <si>
    <t xml:space="preserve">     Авто замын борооны ус зайлуулах шугам, үерийн далан  сувгийн  хэвийн үйл ажилаагааг хангах</t>
  </si>
  <si>
    <t xml:space="preserve">     Хотын доторх хөшөө, жижиг байгууламжийн арчилгаа</t>
  </si>
  <si>
    <t xml:space="preserve">     Хотын доторх золбин муур, нохой устгал</t>
  </si>
  <si>
    <t xml:space="preserve">     Төвлөрсөн хогийн цэгүүдийн устгал, ариутгал, ашиглалтын үйлчилгээ</t>
  </si>
  <si>
    <t xml:space="preserve">     Хур хог хаягдал, орчны бохирдлыг устгах, цэвэрлэх үйлчилгээ</t>
  </si>
  <si>
    <t xml:space="preserve">     Зам, барилгын траст орсон айл өрх, барилга байгууламжийг чөлөөлөхөд тухайн газрын өмчлөгчид олгох  нөхөн төл</t>
  </si>
  <si>
    <t xml:space="preserve">     Орон нутгийн чанартай автозамын засвар үйлчилгээ</t>
  </si>
  <si>
    <t xml:space="preserve">     Энхийг сахиулах үйл ажиллагаа</t>
  </si>
  <si>
    <t xml:space="preserve">     ЗХ-ий зэвсэглэл техникийг шинэчлэх сургалтын  баазыг бэхжүүлэх</t>
  </si>
  <si>
    <t xml:space="preserve">     Энхийг сахиулах үйл ажиллагаанд оролцох чадавхийг нэмэгдүүлэх</t>
  </si>
  <si>
    <t xml:space="preserve">     Олон улсын цэргийн ажиллагаанд оролцохтой холбогдсон бусад</t>
  </si>
  <si>
    <t xml:space="preserve">     Олон улсын цэргийн дадлага сургуулилтыг МУ-д зохион байгуулах</t>
  </si>
  <si>
    <t xml:space="preserve">     БХ салбарын албан хаагчдын нийгмийн хамгааллыг сайжруулах</t>
  </si>
  <si>
    <t xml:space="preserve">     Зэвсэгт хүчнийг хөгжүүлэх хөтөлбөр</t>
  </si>
  <si>
    <t xml:space="preserve">     Зэвсэгт хүчний сургалт</t>
  </si>
  <si>
    <t xml:space="preserve">     Дотоодын цэргийн хамгаалалт</t>
  </si>
  <si>
    <t xml:space="preserve">     Гамшигаас сэргийлэх сургалт, сурталчилгаа</t>
  </si>
  <si>
    <t xml:space="preserve">     Шүүхийн шинжилгээний тусгай ажил, үйлчилгээ</t>
  </si>
  <si>
    <t xml:space="preserve">     Оюутан цэрэг хөтөлбөр</t>
  </si>
  <si>
    <t xml:space="preserve">     Авлигатай тэмцэх үндэсний хөтөлбөр</t>
  </si>
  <si>
    <t xml:space="preserve">     Хугацаат цэргийн цолны цалин</t>
  </si>
  <si>
    <t xml:space="preserve">     Байцаан шийтгэх ажиллагаа</t>
  </si>
  <si>
    <t xml:space="preserve">     Сумдын цагдаагийн алба</t>
  </si>
  <si>
    <t xml:space="preserve">     Хар тамхи, мансууруулах бодистой тэмцэх хөтөлбөр</t>
  </si>
  <si>
    <t xml:space="preserve">     Хугацаат цэргийн алба</t>
  </si>
  <si>
    <t xml:space="preserve">     Хүн худалдаалахтай тэмцэх хөтөлбөр</t>
  </si>
  <si>
    <t xml:space="preserve">     Алслагдсан цэргийн анги-нийгмийн баталгаа</t>
  </si>
  <si>
    <t xml:space="preserve">     Шинжээч, орчуулагч, хэлмэрчийн зардал</t>
  </si>
  <si>
    <t xml:space="preserve">     Гэрчийн зардал</t>
  </si>
  <si>
    <t xml:space="preserve">     Процессын хуульд заасан бусад зардал</t>
  </si>
  <si>
    <t xml:space="preserve">     Мөнгө угаах, терроризмийг санхүүжүүлэхтэй тэмцэх үйл ажиллагаа</t>
  </si>
  <si>
    <t xml:space="preserve">     Гамшигаас хамгаалах хууль тогтоомжийн хэрэгжилтийг хянах, шалгах</t>
  </si>
  <si>
    <t xml:space="preserve">     Олборлох үйлдвэрлэлийн ил тод байдлын санаачилга</t>
  </si>
  <si>
    <t xml:space="preserve">     INTELSAT ба REUTERS-ийн суваг ашигласны төлбөр</t>
  </si>
  <si>
    <t xml:space="preserve">     Радио шугам, хиймэл дагуул, VPN ашиглалт</t>
  </si>
  <si>
    <t xml:space="preserve">     Барилгын техник хяналт</t>
  </si>
  <si>
    <t xml:space="preserve">     Барилгын норм, норматив</t>
  </si>
  <si>
    <t xml:space="preserve">     Барилгын зураг, төслийн магадлал</t>
  </si>
  <si>
    <t xml:space="preserve">     Тээврийн хэрэгслийн оношлогоо</t>
  </si>
  <si>
    <t xml:space="preserve">     Геологи хайгуул</t>
  </si>
  <si>
    <t xml:space="preserve">     Олон улсын шинэ нисэх онгоцны буудал</t>
  </si>
  <si>
    <t xml:space="preserve">     Мал эмнэлгийн үйлчилгээ</t>
  </si>
  <si>
    <t xml:space="preserve">     Эрчимжсэн мал аж ахуйг хөгжүүлэхэд дэмжлэг, тусламж үзүүлэх</t>
  </si>
  <si>
    <t xml:space="preserve">     Малын халдварт өвчнөөс урьдчилан сэргийлэх</t>
  </si>
  <si>
    <t xml:space="preserve">     Малын паразит өвчнөөс урьдчилан сэргийлэх</t>
  </si>
  <si>
    <t xml:space="preserve">     Малын гоц халдварт өвчнөөс урьдчилан сэргийлэх</t>
  </si>
  <si>
    <t xml:space="preserve">     Малыг архаг халдварт өвчнөөс эрүүлжүүлэх</t>
  </si>
  <si>
    <t xml:space="preserve">     Малын өвчний лабораторийн оношилгоо, шинжилгээ</t>
  </si>
  <si>
    <t xml:space="preserve">     Малын өвчнөөс сэргийлэх сургалт, сурталчилгаа, судалгаа шинжилгээний ажил</t>
  </si>
  <si>
    <t xml:space="preserve">     Мал эмнэлгийн ариутгал, халдваргүйжүүлэлт</t>
  </si>
  <si>
    <t xml:space="preserve">     Цөм сүргийн үржлийн ажил үйлчилгээ</t>
  </si>
  <si>
    <t xml:space="preserve">     Малын ашиг шим, үр төлийн чанараар сонгон шалгаруулах</t>
  </si>
  <si>
    <t xml:space="preserve">     Тоо толгой нь цөөрсөн малыг хамгаалах, үржүүлэх, үйлдвэрлэлийг дэмжих</t>
  </si>
  <si>
    <t xml:space="preserve">     Эрчимжсэн аж ахуй эрхлэх чадавхийг дээшлүүлэх</t>
  </si>
  <si>
    <t xml:space="preserve">     Өндөр ашиг шимтэй мал үржүүлэх</t>
  </si>
  <si>
    <t xml:space="preserve">     Эрчимжсэн мал аж ахуйг хөгжүүлэх сургалт, сурталчилгаа</t>
  </si>
  <si>
    <t xml:space="preserve">     Үлийн цагаан оготнотой тэмцэх</t>
  </si>
  <si>
    <t xml:space="preserve">     Хөнөөлт царцаатай тэмцэх</t>
  </si>
  <si>
    <t xml:space="preserve">     Отрын бүс байгуулах, хамгаалах</t>
  </si>
  <si>
    <t xml:space="preserve">     Бэлчээр, хадлангийн талбайг хамгаалах, сайжруулах</t>
  </si>
  <si>
    <t xml:space="preserve">     Таримал тэжээлийн үйлдвэрлэлийг дэмжих</t>
  </si>
  <si>
    <t xml:space="preserve">     Бордооны үйлдвэрлэлийг дэмжих</t>
  </si>
  <si>
    <t xml:space="preserve">     Бага оврын услалтын систем, багаж хэрэгслээр хангах</t>
  </si>
  <si>
    <t xml:space="preserve">     Хамгаалагдсан хөрсний тариалан эрхлэхэд дэмжлэг үзүүлэх</t>
  </si>
  <si>
    <t xml:space="preserve">     Жимс, жимсгэний тариалан эрхлэхэд дэмжлэг үзүүлэх</t>
  </si>
  <si>
    <t xml:space="preserve">     Өрхийн тариаланг дэмжих сургалт, сурталчилгаа</t>
  </si>
  <si>
    <t xml:space="preserve">     Улаан буудайн тарилалтыг дэмжих</t>
  </si>
  <si>
    <t xml:space="preserve">     Ургацын комисс, төв штаб, удирдлагын зардал</t>
  </si>
  <si>
    <t xml:space="preserve">     Хүнсний хангамж, аюулгүй байдал, хяналтын судалгаа</t>
  </si>
  <si>
    <t xml:space="preserve">     Сүү, сүүн бүтээгдэхүүний үйлдвэрлэлийг дэмжих</t>
  </si>
  <si>
    <t xml:space="preserve">     Экологийн цэвэр бүтээгдэхүүнийг дэмжих, сурталчлах</t>
  </si>
  <si>
    <t xml:space="preserve">     Иод дутагдлын эмгэгтэй тэмцэх</t>
  </si>
  <si>
    <t xml:space="preserve">     Сайн малчны шагнал</t>
  </si>
  <si>
    <t xml:space="preserve">     Бөөний худалдааны сүлжээ зохион байгуулах зардал</t>
  </si>
  <si>
    <t xml:space="preserve">     Ноолуурын хөнгөлөлттэй зээл</t>
  </si>
  <si>
    <t xml:space="preserve">     Улаан буудайн урамшуулал</t>
  </si>
  <si>
    <t xml:space="preserve">     Ноосны урамшуулал</t>
  </si>
  <si>
    <t xml:space="preserve">     "Нэг суурин, нэг бүтээгдэхүүн"</t>
  </si>
  <si>
    <t xml:space="preserve">     Хөнгөн үйлдвэрийн үндэсний хөтөлбөрүүд</t>
  </si>
  <si>
    <t xml:space="preserve">     "Монголд үйлдвэрлэв" үзэсгэлэн</t>
  </si>
  <si>
    <t xml:space="preserve">     KOICA, НҮБ-ийн хүнс, хөдөө аж ахуйн байгууллагын суурин төлөөлөгчийн зардал</t>
  </si>
  <si>
    <t xml:space="preserve">     Монгол мал хөтөлбөр</t>
  </si>
  <si>
    <t xml:space="preserve">     Арьс ширний урамшуулал</t>
  </si>
  <si>
    <t xml:space="preserve">     Хүнд үйлдвэрийн үндэсний хөтөлбөрүүд</t>
  </si>
  <si>
    <t xml:space="preserve">     Махан бүтээгдэхүүний үйлдвэрлэлийг дэмжих</t>
  </si>
  <si>
    <t xml:space="preserve">     Атрын 3 дугаар аян</t>
  </si>
  <si>
    <t xml:space="preserve">     Хүнсний ногооны үйлдвэрлэлийг дэмжих</t>
  </si>
  <si>
    <t xml:space="preserve">     Мал, амьтан эрүүлжүүлэх</t>
  </si>
  <si>
    <t xml:space="preserve">     Мал, амьтны вакцины үнэ</t>
  </si>
  <si>
    <t xml:space="preserve">     Малын нөхөн төлбөр</t>
  </si>
  <si>
    <t xml:space="preserve">     ХАА-н салбарын бүтээгдэхүүн, үйлдвэрлэлийг дэмжих урамшуулал</t>
  </si>
  <si>
    <t xml:space="preserve">     Малын тоо толгойн албан татварын зарцуулалт</t>
  </si>
  <si>
    <t xml:space="preserve">     Малчдын хөдөлмөр эрхлэлтийг дэмжих</t>
  </si>
  <si>
    <t xml:space="preserve">     ХБИ-ийн хөдөлмөр  эрхлэлтийг дэмжих</t>
  </si>
  <si>
    <t xml:space="preserve">     40 өөс дээш насны иргэдийн хөдөлмөр эрхлэлтийг дэмжих</t>
  </si>
  <si>
    <t xml:space="preserve">     Аж ахуй эрхлэлтийг дэмжих</t>
  </si>
  <si>
    <t xml:space="preserve">     Нийтийг хамарсан ажил (Эзэнтэй Монгол)</t>
  </si>
  <si>
    <t xml:space="preserve">     Залуучуудын хөдөлмөр эрхлэлтийг дэмжих</t>
  </si>
  <si>
    <t xml:space="preserve">     Үндэсний мэргэжилтэй ажилтан бэлтгэх, outsourcing хөгжүүлэх</t>
  </si>
  <si>
    <t xml:space="preserve">     Оюутны хөдөлмөр эрхлэлт ба цагийн ажил</t>
  </si>
  <si>
    <t xml:space="preserve">     Ахмад настны хөдөлмөр эрхлэлтийг дэмжих</t>
  </si>
  <si>
    <t xml:space="preserve">     Захын хороололд ажлын байр бий болгох</t>
  </si>
  <si>
    <t xml:space="preserve">     Жижиг дунд үйлдвэрийг дэмжих</t>
  </si>
  <si>
    <t xml:space="preserve">     Ажил мэргэжлийн чиг баримжаа олгох, зөвлөгөө өгөх үйлчилгээ</t>
  </si>
  <si>
    <t xml:space="preserve">     Ажилд зуучлах үйлчилгээ</t>
  </si>
  <si>
    <t xml:space="preserve">     Хөдөлмөр эрхлэлт хөдөлмөр харилцаа хөтөлбөр</t>
  </si>
  <si>
    <t xml:space="preserve">     Хөдөлмөр эрхлэлтийн бүртгэл мэдээллийн нэгдсэн сүлжээ</t>
  </si>
  <si>
    <t xml:space="preserve">     ЗГ, Хөдөлмөр эрхлэлтийг дэмжих үндэсний зөвлөлийн тодорхойлсон хөтөлбөр, төсөл</t>
  </si>
  <si>
    <t xml:space="preserve">     Хөдөлмөр эрхлэлтийг дэмжих сургалт, сурталчилгаа, чадавх бэхжүүлэх</t>
  </si>
  <si>
    <t xml:space="preserve">     Хөдөлмөрт бэлтгэх</t>
  </si>
  <si>
    <t xml:space="preserve">     Хөдөлмөр эрхлэлтийн нийтлэг үйлчилгээ</t>
  </si>
  <si>
    <t xml:space="preserve">     Хөдөлмөрт бэлтгэх сургалт</t>
  </si>
  <si>
    <t xml:space="preserve">     Аж ахуй эрхлэлтийг дэмжих санхүүгийн дэмжлэг</t>
  </si>
  <si>
    <t xml:space="preserve">     Түр ажлын байрыг дэмжих</t>
  </si>
  <si>
    <t xml:space="preserve">     Хөдөлмөр эрхлэлтийг дэмжих үйл ажиллагааны зардал</t>
  </si>
  <si>
    <t xml:space="preserve">     Хөдөлмөр эрхлэлтийг дэмжих бусад арга хэмжээ</t>
  </si>
  <si>
    <t xml:space="preserve">     Төрийн чиг үүргийн дагуу үүсэх болзошгүй өр төлбөр</t>
  </si>
  <si>
    <t xml:space="preserve">     Банкны бүтцийн өөрчлөлт</t>
  </si>
  <si>
    <t xml:space="preserve">     Засгийн газрын зээлийн баталгааны төлбөр</t>
  </si>
  <si>
    <t xml:space="preserve">     Хадгаламж эзэмшигчдийн хохирлын нөхөн төлбөр</t>
  </si>
  <si>
    <t xml:space="preserve">     Байгалийн гамшиг, ослын үр дагаврыг арилгах</t>
  </si>
  <si>
    <t xml:space="preserve">     Гоц халдварт өвчний голомтыг арилгах, тархалтыг хязгаарлах</t>
  </si>
  <si>
    <t xml:space="preserve">     Засгийн газрын өрийн баталгаа</t>
  </si>
  <si>
    <t xml:space="preserve">     Орон сууцны зээлийн баталгаа</t>
  </si>
  <si>
    <t xml:space="preserve">     Улсын их баяр наадам</t>
  </si>
  <si>
    <t xml:space="preserve">     Улсын ой тэмдэглэх</t>
  </si>
  <si>
    <t xml:space="preserve">     Аймаг, нийслэлийн ой тэмдэглэх</t>
  </si>
  <si>
    <t xml:space="preserve">     Сум, дүүргийн ой тэмдэглэх</t>
  </si>
  <si>
    <t xml:space="preserve">     Байгууллагын ой тэмдэглэх</t>
  </si>
  <si>
    <t xml:space="preserve">     Салбарын ой тэмдэглэх</t>
  </si>
  <si>
    <t xml:space="preserve">     Төр, нийгмийн зүтгэлтний ой тэмдэглэх</t>
  </si>
  <si>
    <t xml:space="preserve">     Бусад баяр ёслол, тэмдэглэлт арга хэмжээ</t>
  </si>
  <si>
    <t xml:space="preserve">     Тухайлсан салбар, үйл ажиллагааг дэмжих жил, өдөр</t>
  </si>
  <si>
    <t xml:space="preserve">     Түүхэн ой</t>
  </si>
  <si>
    <t xml:space="preserve">     EXPO</t>
  </si>
  <si>
    <t xml:space="preserve">     Гадаад харилцааг эдийн засагжуулах</t>
  </si>
  <si>
    <t xml:space="preserve">     Монгол улсыг гадаадад сурталчилах</t>
  </si>
  <si>
    <t xml:space="preserve">     ОУ-ын байгууллагын суурин төлөөлөгчийн зардал</t>
  </si>
  <si>
    <t xml:space="preserve">     Засгийн газар хоорондын комисс</t>
  </si>
  <si>
    <t xml:space="preserve">     Олон улсын комисс, хурал, зөвлөлийг тэргүүлэх</t>
  </si>
  <si>
    <t xml:space="preserve">     Бүс ба зам санаачлага</t>
  </si>
  <si>
    <t xml:space="preserve">     Олон улсын хамтын ажиллагааг дэмжих</t>
  </si>
  <si>
    <t xml:space="preserve">     Үнэ тогтворжуулах арга хэмжээ</t>
  </si>
  <si>
    <t xml:space="preserve">     Иргэдэд газар өмчлүүлэх үйл ажиллагааг зохион байгуулах</t>
  </si>
  <si>
    <t xml:space="preserve">     НөАТатварын буцаан олгох</t>
  </si>
  <si>
    <t xml:space="preserve">     Жолооны үнэмлэх хэвлэх үйлчилгээ</t>
  </si>
  <si>
    <t xml:space="preserve">     Төсөл, арга хэмжээний бэлтгэл хангах</t>
  </si>
  <si>
    <t xml:space="preserve">     Тогтмол зардлын өр төлөх</t>
  </si>
  <si>
    <t xml:space="preserve">     Хөрөнгийн зах зээлийн дэд бүтцийг хөгжүүлэх</t>
  </si>
  <si>
    <t xml:space="preserve">     Төвлөрсөн төсвийн хуваарилагдаагүй зардал</t>
  </si>
  <si>
    <t xml:space="preserve">     Хөтөлбөр төслийн техник хяналт</t>
  </si>
  <si>
    <t xml:space="preserve">     Хөтөлбөрт суурилсан төсвийн төлөвлөлт</t>
  </si>
  <si>
    <t xml:space="preserve">     Сум хөгжүүлэх</t>
  </si>
  <si>
    <t xml:space="preserve">     Хөтөлбөр төслийн дотоод урсгал зардал</t>
  </si>
  <si>
    <t xml:space="preserve">     Татвар хураалт орлого бүрдүүлэлт</t>
  </si>
  <si>
    <t xml:space="preserve">     Блүмбергийн мэдээллийн системийн төлбөр</t>
  </si>
  <si>
    <t xml:space="preserve">     Нийгмийн  бүлэгт чиглэсэн  хөтөлбөрүүд</t>
  </si>
  <si>
    <t xml:space="preserve">     Найрсаг Улаанбаатар</t>
  </si>
  <si>
    <t xml:space="preserve">     Мах, улаан буудай, арьс шир, ноосны урамшуулал</t>
  </si>
  <si>
    <t xml:space="preserve">     НӨАТ урамшуулал</t>
  </si>
  <si>
    <t xml:space="preserve">     НӨАТ сугалааны тохирол</t>
  </si>
  <si>
    <t xml:space="preserve">     Ангилагдаагүй бусад зориулалт, арга хэмжээ</t>
  </si>
  <si>
    <t xml:space="preserve">     Хүүхдийн спортын наадам</t>
  </si>
  <si>
    <t xml:space="preserve">     Дархан арьс ширний цогцолборын бүтээн байгуулалтын зээлийн хүүгийн татаас</t>
  </si>
  <si>
    <t xml:space="preserve">     ЕБС-д Олон улсын стандарт нэвтрүүлэх бэлтгэл хангах арга хэмжээ</t>
  </si>
  <si>
    <t xml:space="preserve">     Замын-Үүдийн дулааны цахилгаан станцын үйл ажиллагааг эхлүүлэх</t>
  </si>
  <si>
    <t xml:space="preserve">     Суманд төрийн үйлчилгээний мэдээллийн сан нэвтрүүлэх</t>
  </si>
  <si>
    <t xml:space="preserve">     Олон улсын залуучуудын ногоон наадам</t>
  </si>
  <si>
    <t xml:space="preserve">     Төрийн ордны мэдээлэл, үйлчилгээний цогцолборт олгох татаас</t>
  </si>
  <si>
    <t xml:space="preserve">     ОНХС - Итгэлцүүрээр олгох</t>
  </si>
  <si>
    <t xml:space="preserve">     ОНХС - Хайгуулын тусгай зөвшөөрлийн төлбөр</t>
  </si>
  <si>
    <t xml:space="preserve">     ОНХС - Ашиглалтын тусгай зөвшөөрлийн төлбөр</t>
  </si>
  <si>
    <t xml:space="preserve">     ОНХС - АМНАТ-с Мега төслийн зөрүү</t>
  </si>
  <si>
    <t xml:space="preserve">     ОНХС - Малын тоо толгойн албан татвар</t>
  </si>
  <si>
    <t xml:space="preserve">     ОНХС - Бусад</t>
  </si>
  <si>
    <t xml:space="preserve">     Гадаадын иргэн, аж ахуйн нэгж</t>
  </si>
  <si>
    <t xml:space="preserve">     Олон улсын байгууллага</t>
  </si>
  <si>
    <t xml:space="preserve">     Дотоодын иргэн</t>
  </si>
  <si>
    <t xml:space="preserve">     Дотоодын байгууллага</t>
  </si>
  <si>
    <t xml:space="preserve">     Дээд шатны байгууллагын урсгал төсвөөс</t>
  </si>
  <si>
    <t xml:space="preserve">     Нэмэлт - Олон улсын байгууллагаас олгосон</t>
  </si>
  <si>
    <t xml:space="preserve">     Нэмэлт - Засгийн газар болон Засаг даргын нөөц хөрөнгөөс хуваарилсан</t>
  </si>
  <si>
    <t xml:space="preserve">     Нэмэлт - Дээд шатны төсвөөс хуваарилсан</t>
  </si>
  <si>
    <t>До. Айраг. Иргэдийн төлөөлөгчдийн хурал</t>
  </si>
  <si>
    <t>До. Айраг. Засаг даргын тамгын газар</t>
  </si>
  <si>
    <t>До. Айраг. Сургууль</t>
  </si>
  <si>
    <t>До. Айраг. Цэцэрлэг</t>
  </si>
  <si>
    <t>До. Айраг. Соёлын төв</t>
  </si>
  <si>
    <t>До. Айраг. Сумын эмнэлэг</t>
  </si>
  <si>
    <t>До. Алтанширээ. Иргэдийн төлөөлөгчдийн хурал</t>
  </si>
  <si>
    <t>До. Алтанширээ. Засаг даргын тамгын газар</t>
  </si>
  <si>
    <t>До. Алтанширээ. Сургууль</t>
  </si>
  <si>
    <t>До. Алтанширээ. Цэцэрлэг</t>
  </si>
  <si>
    <t>До. Алтанширээ. Соёлын төв</t>
  </si>
  <si>
    <t>До. Алтанширээ. Сумын эмнэлэг</t>
  </si>
  <si>
    <t>До. Даланжаргалан. Иргэдийн төлөөлөгчдийн хурал</t>
  </si>
  <si>
    <t>До. Даланжаргалан. Засаг даргын тамгын газар</t>
  </si>
  <si>
    <t>До. Даланжаргалан. Сургууль</t>
  </si>
  <si>
    <t>До. Даланжаргалан. Цэцэрлэг</t>
  </si>
  <si>
    <t>До. Даланжаргалан. Соёлын төв</t>
  </si>
  <si>
    <t>До. Даланжаргалан. Сумын эмнэлэг</t>
  </si>
  <si>
    <t>До. Дэлгэрэх. Иргэдийн төлөөлөгчдийн хурал</t>
  </si>
  <si>
    <t>До. Дэлгэрэх. Засаг даргын тамгын газар</t>
  </si>
  <si>
    <t>До. Дэлгэрэх. Сургууль</t>
  </si>
  <si>
    <t>До. Дэлгэрэх. Цэцэрлэг</t>
  </si>
  <si>
    <t>До. Дэлгэрэх. Соёлын төв</t>
  </si>
  <si>
    <t>До. Дэлгэрэх. Сумын эмнэлэг</t>
  </si>
  <si>
    <t>До. Иххэт. Иргэдийн төлөөлөгчдийн хурал</t>
  </si>
  <si>
    <t>До. Иххэт. Засаг даргын тамгын газар</t>
  </si>
  <si>
    <t>До. Иххэт. Сургууль</t>
  </si>
  <si>
    <t>До. Иххэт. Цэцэрлэг</t>
  </si>
  <si>
    <t>До. Иххэт. Соёлын төв</t>
  </si>
  <si>
    <t>До. Иххэт. Сумын эмнэлэг</t>
  </si>
  <si>
    <t>До. Мандах. Иргэдийн төлөөлөгчдийн хурал</t>
  </si>
  <si>
    <t>До. Мандах. Засаг даргын тамгын газар</t>
  </si>
  <si>
    <t>До. Мандах. Сургууль</t>
  </si>
  <si>
    <t>До. Мандах. Цэцэрлэг</t>
  </si>
  <si>
    <t>До. Мандах. Соёлын төв</t>
  </si>
  <si>
    <t>До. Мандах. Сумын эмнэлэг</t>
  </si>
  <si>
    <t>До. Өргөн. Иргэдийн төлөөлөгчдийн хурал</t>
  </si>
  <si>
    <t>До. Өргөн. Засаг даргын тамгын газар</t>
  </si>
  <si>
    <t>До. Өргөн. Сургууль</t>
  </si>
  <si>
    <t>До. Өргөн. Цэцэрлэг</t>
  </si>
  <si>
    <t>До. Өргөн. Соёлын төв</t>
  </si>
  <si>
    <t>До. Өргөн. Сумын эмнэлэг</t>
  </si>
  <si>
    <t>До. Сайхандулаан. Иргэдийн төлөөлөгчдийн хурал</t>
  </si>
  <si>
    <t>До. Сайхандулаан. Засаг даргын тамгын газар</t>
  </si>
  <si>
    <t>До. Сайхандулаан. Сургууль</t>
  </si>
  <si>
    <t>До. Сайхандулаан. Цэцэрлэг</t>
  </si>
  <si>
    <t>До. Сайхандулаан. Соёлын төв</t>
  </si>
  <si>
    <t>До. Сайхандулаан. Сумын эмнэлэг</t>
  </si>
  <si>
    <t>До. Улаанбадрах. Иргэдийн төлөөлөгчдийн хурал</t>
  </si>
  <si>
    <t>До. Улаанбадрах. Засаг даргын тамгын газар</t>
  </si>
  <si>
    <t>До. Улаанбадрах. Сургууль</t>
  </si>
  <si>
    <t>До. Улаанбадрах. Цэцэрлэг</t>
  </si>
  <si>
    <t>До. Улаанбадрах. Соёлын төв</t>
  </si>
  <si>
    <t>До. Улаанбадрах. Сумын эмнэлэг</t>
  </si>
  <si>
    <t>До. Хатанбулаг. Иргэдийн төлөөлөгчдийн хурал</t>
  </si>
  <si>
    <t>До. Хатанбулаг. Засаг даргын тамгын газар</t>
  </si>
  <si>
    <t>До. Хатанбулаг. Сургууль</t>
  </si>
  <si>
    <t>До. Хатанбулаг. Цэцэрлэг</t>
  </si>
  <si>
    <t>До. Хатанбулаг. Соёлын төв</t>
  </si>
  <si>
    <t>До. Хатанбулаг. Сумын эмнэлэг</t>
  </si>
  <si>
    <t>До. Хөвсгөл. Иргэдийн төлөөлөгчдийн хурал</t>
  </si>
  <si>
    <t>До. Хөвсгөл. Засаг даргын тамгын газар</t>
  </si>
  <si>
    <t>До. Хөвсгөл. Сургууль</t>
  </si>
  <si>
    <t>До. Хөвсгөл. Цэцэрлэг</t>
  </si>
  <si>
    <t>До. Хөвсгөл. Соёлын төв</t>
  </si>
  <si>
    <t>До. Хөвсгөл. Сумын эмнэлэг</t>
  </si>
  <si>
    <t>До. Эрдэнэ. Иргэдийн төлөөлөгчдийн хурал</t>
  </si>
  <si>
    <t>До. Эрдэнэ. Засаг даргын тамгын газар</t>
  </si>
  <si>
    <t>До. Эрдэнэ. Сургууль</t>
  </si>
  <si>
    <t>До. Эрдэнэ. Цэцэрлэг</t>
  </si>
  <si>
    <t>До. Эрдэнэ. Соёлын төв</t>
  </si>
  <si>
    <t>До. Эрдэнэ. Сумын эмнэлэг</t>
  </si>
  <si>
    <t>До. Сайншанд. Иргэдийн төлөөлөгчдийн хурал</t>
  </si>
  <si>
    <t>До. Сайншанд. Засаг даргын тамгын газар</t>
  </si>
  <si>
    <t>До. Сайншанд. Зүүнбаян. Хот тохижилт</t>
  </si>
  <si>
    <t>До. Сайншанд. Хот тохижилт</t>
  </si>
  <si>
    <t>До. Сайншанд. Сургууль /1-р, 12 жилийн/</t>
  </si>
  <si>
    <t>До. Сайншанд. Сургууль /2-р, 12 жилийн/</t>
  </si>
  <si>
    <t>До. Сайншанд. Сургууль /3-р, 12 жилийн/</t>
  </si>
  <si>
    <t>До. Сайншанд. Сургууль /Зүүнбаян, 12 жилийн/</t>
  </si>
  <si>
    <t>До. Сайншанд. Сургууль /5-р, 12 жилийн/</t>
  </si>
  <si>
    <t>До. Сайншанд. Цэцэрлэг /1-р/</t>
  </si>
  <si>
    <t>До. Сайншанд. Цэцэрлэг /2-р/</t>
  </si>
  <si>
    <t>До. Сайншанд. Цэцэрлэг /3-р/</t>
  </si>
  <si>
    <t>До. Сайншанд. Цэцэрлэг /4-р/</t>
  </si>
  <si>
    <t>До. Сайншанд. Цэцэрлэг /5-р/</t>
  </si>
  <si>
    <t>До. Сайншанд. Цэцэрлэг /6-р/</t>
  </si>
  <si>
    <t>До. Сайншанд. Цэцэрлэг /Зүүнбаян/</t>
  </si>
  <si>
    <t>До. Сайншанд. Цэцэрлэг /8-р/</t>
  </si>
  <si>
    <t>До. Сайншанд. Цэцэрлэг /9-р/</t>
  </si>
  <si>
    <t>До. Сайншанд. Өрхийн эмнэлэг /Талст зам/</t>
  </si>
  <si>
    <t>До. Сайншанд. Соёлын төв /Зүүнбаян/</t>
  </si>
  <si>
    <t>До. Замын-Үүд. Иргэдийн төлөөлөгчдийн хурал</t>
  </si>
  <si>
    <t>До. Замын-Үүд. Засаг даргын тамгын газар</t>
  </si>
  <si>
    <t>До. Замын-Үүд. Хот тохижилт</t>
  </si>
  <si>
    <t>До. Замын-Үүд. Сургууль /1-р, 12 жилийн/</t>
  </si>
  <si>
    <t>До. Замын-Үүд. Сургууль /Эхлэл/</t>
  </si>
  <si>
    <t>До. Замын-Үүд. Сургууль /2-р, 12 жилийн/</t>
  </si>
  <si>
    <t>До. Замын-Үүд. Цэцэрлэг /1-р/</t>
  </si>
  <si>
    <t>До. Замын-үүд. Цэцэрлэг /2-р/</t>
  </si>
  <si>
    <t>До. Замын-үүд. Цэцэрлэг /3-р/</t>
  </si>
  <si>
    <t>До. Замын-үүд. Цэцэрлэг /Хувийн/</t>
  </si>
  <si>
    <t>До. Засаг даргын тамгын газар</t>
  </si>
  <si>
    <t>До. Иргэдийн төлөөлөгчдийн хурал</t>
  </si>
  <si>
    <t>До. Өмчийн алба</t>
  </si>
  <si>
    <t>До. Байгаль орчны газар</t>
  </si>
  <si>
    <t>До. Худалдан авах ажиллагааны алба</t>
  </si>
  <si>
    <t>До. Орон нутгийн хөгжлийн сан</t>
  </si>
  <si>
    <t>До. Биеийн тамир, спортын газар</t>
  </si>
  <si>
    <t>До. Музей сургалт сурталчилгааны төв</t>
  </si>
  <si>
    <t>До. Саран хөхөө театр</t>
  </si>
  <si>
    <t>До. Номын сан</t>
  </si>
  <si>
    <t>До. Хүүхэд гэр бүл хөгжлийн хэлтэс</t>
  </si>
  <si>
    <t>До. Газрын харилцаа барилга хот байгуулалтын газар</t>
  </si>
  <si>
    <t>До. Санхүүгийн хяналт, дотоод аудитын алба</t>
  </si>
  <si>
    <t>До. Сайншанд. Өрхийн эмнэлэг</t>
  </si>
  <si>
    <t>До. Замын-Үүд. Өрхийн эмнэлэг</t>
  </si>
  <si>
    <t>До. Засаг дарга</t>
  </si>
  <si>
    <t>До. Халамжийн сан</t>
  </si>
  <si>
    <t>До. Сургууль /Шинэ/</t>
  </si>
  <si>
    <t>До. Цэцэрлэг /Шинэ/</t>
  </si>
  <si>
    <t>До. Айраг. Орон нутгийн хөгжлийн сан</t>
  </si>
  <si>
    <t>До. Алтанширээ. Орон нутгийн хөгжлийн сан</t>
  </si>
  <si>
    <t>До. Даланжаргалан. Орон нутгийн хөгжлийн сан</t>
  </si>
  <si>
    <t>До. Дэлгэрэх. Орон нутгийн хөгжлийн сан</t>
  </si>
  <si>
    <t>До. Иххэт. Орон нутгийн хөгжлийн сан</t>
  </si>
  <si>
    <t>До. Мандах. Орон нутгийн хөгжлийн сан</t>
  </si>
  <si>
    <t>До. Өргөн. Орон нутгийн хөгжлийн сан</t>
  </si>
  <si>
    <t>До. Сайхандулаан. Орон нутгийн хөгжлийн сан</t>
  </si>
  <si>
    <t>До. Улаанбадрах. Орон нутгийн хөгжлийн сан</t>
  </si>
  <si>
    <t>До. Хатанбулаг. Орон нутгийн хөгжлийн сан</t>
  </si>
  <si>
    <t>До. Хөвсгөл. Орон нутгийн хөгжлийн сан</t>
  </si>
  <si>
    <t>До. Эрдэнэ. Орон нутгийн хөгжлийн сан</t>
  </si>
  <si>
    <t>До. Сайншанд. Орон нутгийн хөгжлийн сан</t>
  </si>
  <si>
    <t>До. Замын-Үүд. Орон нутгийн хөгжлийн сан</t>
  </si>
  <si>
    <t>До. Замын-үүд. Сургууль /Хувийн/</t>
  </si>
  <si>
    <t>До. Сайншанд. Цэцэрлэг /10-р/</t>
  </si>
  <si>
    <t>До. Сайншанд. Цэцэрлэг /11-р/</t>
  </si>
  <si>
    <t>До. Замын-үүд. Цэцэрлэг /4-р/</t>
  </si>
  <si>
    <t>До. Сайншанд. Цэцэрлэг /12-р/</t>
  </si>
  <si>
    <t>До. Айраг. Орлого</t>
  </si>
  <si>
    <t>До. Алтанширээ. Орлого</t>
  </si>
  <si>
    <t>До. Даланжаргалан. Орлого</t>
  </si>
  <si>
    <t>До. Дэлгэрэх. Орлого</t>
  </si>
  <si>
    <t>До. Иххэт. Орлого</t>
  </si>
  <si>
    <t>До. Мандах. Орлого</t>
  </si>
  <si>
    <t>До. Өргөн. Орлого</t>
  </si>
  <si>
    <t>До. Сайхандулаан. Орлого</t>
  </si>
  <si>
    <t>До. Улаанбадрах. Орлого</t>
  </si>
  <si>
    <t>До. Хатанбулаг. Орлого</t>
  </si>
  <si>
    <t>До. Хөвсгөл. Орлого</t>
  </si>
  <si>
    <t>До. Эрдэнэ. Орлого</t>
  </si>
  <si>
    <t>До. Сайншанд. Орлого</t>
  </si>
  <si>
    <t>До. Замын-Үүд. Орлого</t>
  </si>
  <si>
    <t>До. Орлого</t>
  </si>
  <si>
    <t>До. Айраг. ТЗШ өөрийн орлого</t>
  </si>
  <si>
    <t>До. Алтанширээ. ТЗШ өөрийн орлого</t>
  </si>
  <si>
    <t>До. Даланжаргалан. ТЗШ өөрийн орлого</t>
  </si>
  <si>
    <t>До. Дэлгэрэх. ТЗШ өөрийн орлого</t>
  </si>
  <si>
    <t>До. Иххэт. ТЗШ өөрийн орлого</t>
  </si>
  <si>
    <t>До. Мандах. ТЗШ өөрийн орлого</t>
  </si>
  <si>
    <t>До. Өргөн. ТЗШ өөрийн орлого</t>
  </si>
  <si>
    <t>До. Сайхандулаан. ТЗШ өөрийн орлого</t>
  </si>
  <si>
    <t>До. Улаанбадрах. ТЗШ өөрийн орлого</t>
  </si>
  <si>
    <t>До. Хатанбулаг. ТЗШ өөрийн орлого</t>
  </si>
  <si>
    <t>До. Хөвсгөл. ТЗШ өөрийн орлого</t>
  </si>
  <si>
    <t>До. Эрдэнэ. ТЗШ өөрийн орлого</t>
  </si>
  <si>
    <t>До. Сайншанд. ТЗШ өөрийн орлого</t>
  </si>
  <si>
    <t>До. Замын-Үүд. ТЗШ өөрийн орлого</t>
  </si>
  <si>
    <t>До. ТЗШ өөрийн орлого</t>
  </si>
  <si>
    <t>До. Дээд шатны төсөвт төвлөрүүлэх</t>
  </si>
  <si>
    <t>До. Сайншанд. Захирагчийн ажлын алба /Хот тохижилт/</t>
  </si>
  <si>
    <t>До. Сайншанд. Зүүнбаян. Багийн ажлын алба</t>
  </si>
  <si>
    <t>До. Айраг. Мал эрсдэлийн сан</t>
  </si>
  <si>
    <t>До. Айраг. Байгаль орчныг хамгаалах сан</t>
  </si>
  <si>
    <t>До. Айраг. Нөхөн сэргээлтийн сан</t>
  </si>
  <si>
    <t>До. Айраг. Хоршоо хөгжүүлэх сан</t>
  </si>
  <si>
    <t>До. Сайншанд. Сум хөгжүүлэх сан</t>
  </si>
  <si>
    <t>До. Сайншанд. Байгаль хамгаалах сан</t>
  </si>
  <si>
    <t>До. Иххэт. Хоршоо хөгжүүлэх сан</t>
  </si>
  <si>
    <t>До. Иххэт. Мал хамгаалах сан</t>
  </si>
  <si>
    <t>До. Иххэт. Нөхөн сэргээлтийн сан</t>
  </si>
  <si>
    <t>До. Иххэт. Байгаль хамгаалах сан</t>
  </si>
  <si>
    <t>До. Эрдэнэ. Хоршоо хөгжүүлэх сан</t>
  </si>
  <si>
    <t>До. Эрдэнэ. Байгаль хамгаалах сан</t>
  </si>
  <si>
    <t>До. Алтанширээ. Хоршоо хөгжүүлэх сан</t>
  </si>
  <si>
    <t>До. Алтанширээ. Мал хамгаалах сан</t>
  </si>
  <si>
    <t>До. Алтанширээ. Нөхөн сэргээлтийн сан</t>
  </si>
  <si>
    <t>До. Даланжаргалан. Хоршоо хөгжүүлэх сан</t>
  </si>
  <si>
    <t>До. Даланжаргалан. Байгаль хамгаалах сан</t>
  </si>
  <si>
    <t>До. Даланжаргалан. Мал хамгаалах сан</t>
  </si>
  <si>
    <t>До. Даланжаргалан. Нөхөн сэргээлтийн сан</t>
  </si>
  <si>
    <t>До. Улаанбадрах. Хоршоо хөгжүүлэх сан</t>
  </si>
  <si>
    <t>До. Улаанбадрах. Мал эрсдлийн сан</t>
  </si>
  <si>
    <t>До. Улаанбадрах. Нөхөн сэргээлтийн сан</t>
  </si>
  <si>
    <t>До. Орон нутгийн өмчийн газар</t>
  </si>
  <si>
    <t>До. Замын-Үүд. Сургууль /3-р, 12 жилийн/</t>
  </si>
  <si>
    <t>До. Дэлгэрэх. Хоршоо Хөгжүүлэх сан</t>
  </si>
  <si>
    <t>До. Өргөн. Хоршоо Хөгжүүлэх сан</t>
  </si>
  <si>
    <t>До. Сайхандулаан. Хоршоо Хөгжүүлэх сан</t>
  </si>
  <si>
    <t>До. Хөвсгөл. Хоршоо Хөгжүүлэх сан</t>
  </si>
  <si>
    <t>До. Замын-Үүд. Хоршоо Хөгжүүлэх сан</t>
  </si>
  <si>
    <t>До. Мандах. Хоршоо Хөгжүүлэх сан</t>
  </si>
  <si>
    <t>До. Хатанбулаг. Хоршоо Хөгжүүлэх сан</t>
  </si>
  <si>
    <t>До. Сумдад олгох татаас</t>
  </si>
  <si>
    <t>До. Замын-Үүд. Дээд шатны төсөвт төвлөрүүлэх</t>
  </si>
  <si>
    <t>До. Газрын харилцаа, кадастрын ТЗШ-ийн ерөнхий данс</t>
  </si>
  <si>
    <t>До. Хүүхдийн хөгжил хамгааллын үйлчилгээний ТЗШ-ийн ерөнхий данс</t>
  </si>
  <si>
    <t>До. Эрүүл мэндийн анхан шатны тусламж үйлчилгээний ТЗШ-ийн ерөнхий данс</t>
  </si>
  <si>
    <t>До. Ерөнхий боловсролын ТЗШ-ийн ерөнхий данс</t>
  </si>
  <si>
    <t>До. Сургуулийн өмнөх боловсролын ТЗШ-ийн ерөнхий данс</t>
  </si>
  <si>
    <t>До. Соёлын үйлчилгээний ТЗШ-ийн ерөнхий данс</t>
  </si>
  <si>
    <t>До. Биеийн тамир, спортын ТЗШ-ийн ерөнхий данс</t>
  </si>
  <si>
    <t>До. Дэлгэрэх. Нөхөн сэргээлтийн сан</t>
  </si>
  <si>
    <t>До. Мандах. Нөхөн сэргээлтийн сан</t>
  </si>
  <si>
    <t>До. Өргөн. Нөхөн сэргээлтийн сан</t>
  </si>
  <si>
    <t>До. Хатанбулаг. Нөхөн сэргээлтийн сан</t>
  </si>
  <si>
    <t>До. Хөвсгөл. Нөхөн сэргээлтийн сан</t>
  </si>
  <si>
    <t>До. Замын-Үүд. Захирагчийн ажлын алба</t>
  </si>
  <si>
    <t>До. Замын-Үүд. Нөхөн сэргээлтийн сан</t>
  </si>
  <si>
    <t>До. Замын-Үүд. Орон нутгийн хөрөнгө оруулалт</t>
  </si>
  <si>
    <t>До. Замын-Үүд. Цэцэрлэг /5-р/</t>
  </si>
  <si>
    <t>До. Сайхандулаан. Нөхөн сэргээлтийн сан</t>
  </si>
  <si>
    <t>До. Эрдэнэ. Нөхөн сэргээлтийн сан</t>
  </si>
  <si>
    <t>До. Замын-Үүд. Цэцэрлэг /6-р/</t>
  </si>
  <si>
    <t>До. Сайншанд. Цэцэрлэг /13-р/</t>
  </si>
  <si>
    <t>До. Замын-Үүд. Соёлын төв</t>
  </si>
  <si>
    <t>До. НТБТөв</t>
  </si>
  <si>
    <t>До. СӨБ-ийн ТЗШ-ийн хэмнэлт</t>
  </si>
  <si>
    <t>До. ЕБС-ийн ТЗШ-ийн хэмнэлт</t>
  </si>
  <si>
    <t>До. Сайншанд. Цэцэрлэг /14-р/</t>
  </si>
  <si>
    <t>До. Замын-Үүд. Цэцэрлэг /7-р/</t>
  </si>
  <si>
    <t>До. Замын-Үүд. Ойн анги</t>
  </si>
  <si>
    <t>До. Нийтлэг үйлчилгээний газар</t>
  </si>
  <si>
    <t>До. Сум дундын эмнэлэг</t>
  </si>
  <si>
    <t>До. Сайншанд. Орон нутгийн хөрөнгө оруулалт</t>
  </si>
  <si>
    <t>До. Политехникийн коллеж</t>
  </si>
  <si>
    <t>До. Соёлын төв /шинэ/</t>
  </si>
  <si>
    <t>До. Гадаад зээл тусламжийн эргэн төлөлт</t>
  </si>
  <si>
    <t>До. Сайншанд. Сургууль /6-р, 12 жилийн/</t>
  </si>
  <si>
    <t>До. Худалдан авах ажиллагааны газар</t>
  </si>
  <si>
    <t>До. Аймгийн Нэгдсэн эмнэлэг</t>
  </si>
  <si>
    <t>До. Замын-Үүд Нэгдсэн эмнэлэг</t>
  </si>
  <si>
    <t>До. УАУРСТ</t>
  </si>
  <si>
    <t>До. Айраг. Дээд шатны төсөвт төвлөрүүлэх</t>
  </si>
  <si>
    <t>До. Алтанширээ. Дээд шатны төсөвт төвлөрүүлэх</t>
  </si>
  <si>
    <t>До. Даланжаргалан. Дээд шатны төсөвт төвлөрүүлэх</t>
  </si>
  <si>
    <t>До. Дэлгэрэх. Дээд шатны төсөвт төвлөрүүлэх</t>
  </si>
  <si>
    <t>До. Иххэт. Дээд шатны төсөвт төвлөрүүлэх</t>
  </si>
  <si>
    <t>До. Мандах. Дээд шатны төсөвт төвлөрүүлэх</t>
  </si>
  <si>
    <t>До. Өргөн. Дээд шатны төсөвт төвлөрүүлэх</t>
  </si>
  <si>
    <t>До. Сайхандулаан. Дээд шатны төсөвт төвлөрүүлэх</t>
  </si>
  <si>
    <t>До. Улаанбадрах. Дээд шатны төсөвт төвлөрүүлэх</t>
  </si>
  <si>
    <t>До. Хатанбулаг. Дээд шатны төсөвт төвлөрүүлэх</t>
  </si>
  <si>
    <t>До. Хөвсгөл. Дээд шатны төсөвт төвлөрүүлэх</t>
  </si>
  <si>
    <t>До. Эрдэнэ. Дээд шатны төсөвт төвлөрүүлэх</t>
  </si>
  <si>
    <t>До. Сайншанд. Дээд шатны төсөвт төвлөрүүлэх</t>
  </si>
  <si>
    <t>ОРОН НУТГИЙН ЧИГ ҮҮРЭГ ,ХӨТӨЛБӨРИЙН АНГИЛЛЫН  УЯЛДАА</t>
  </si>
  <si>
    <t xml:space="preserve">Орон нутгийн чиг үүрэг </t>
  </si>
  <si>
    <t xml:space="preserve">  Хөтөлбөрийн бүлгийн код </t>
  </si>
  <si>
    <t xml:space="preserve">Нэр  </t>
  </si>
  <si>
    <t xml:space="preserve"> Хөтөлбөр  код </t>
  </si>
  <si>
    <t xml:space="preserve">Хөтөлбөрийн нэр </t>
  </si>
  <si>
    <t xml:space="preserve">Хөтөлбөрийн тодорхойлолт </t>
  </si>
  <si>
    <t xml:space="preserve">Хөтөлбөрийн хүрэх үр дүн </t>
  </si>
  <si>
    <t xml:space="preserve">Хөтөлбөрийн шалгуур үзүүлэлт </t>
  </si>
  <si>
    <t xml:space="preserve">Хэмжих нэгж </t>
  </si>
  <si>
    <t xml:space="preserve">Гарц / бүтээгдэхүүн </t>
  </si>
  <si>
    <t xml:space="preserve">Гарц/бүтээгдэхүүний шалгуур үзүүлэлт  </t>
  </si>
  <si>
    <t xml:space="preserve">Хөтөлбөрийг хэрэгжүүлэх байгууллага </t>
  </si>
  <si>
    <t>20.1.1.орон нутгийн хөгжлийн бодлого, төлөвлөлт;  20.1.4.орон нутгийн сан;</t>
  </si>
  <si>
    <t xml:space="preserve">Ерөнхийлөгч , хууль тогтоох болон гүйцэтгэх засаглалын удирдлага </t>
  </si>
  <si>
    <t>Орон нутгийн өөрөө удирдах байгууллагын үйл ажиллагаа</t>
  </si>
  <si>
    <t xml:space="preserve">Аймаг сумын ИТХ, багийн Иргэдийн нийтийн хурал , бүх шатны ИТХ-ын төлөөлөгчдийн үйл ажиллагаа болон ИТХ-ын ажлын албаны  үйл ажиллагаа энэ хөтөлбөрт хамаарна </t>
  </si>
  <si>
    <t xml:space="preserve">НӨУБ-ын  бодлого шийдвэрт иргэд олон нийтийн оролцоог хангасан байна. </t>
  </si>
  <si>
    <t xml:space="preserve">Нутгийн өөрөө удирдах байгууллагын талаархи иргэдийн сэтгэл ханамж </t>
  </si>
  <si>
    <t xml:space="preserve">хувь </t>
  </si>
  <si>
    <t xml:space="preserve">Нутгийн өөрөө удирдах байгууллагын чиг үүрэг бүрэн эрхийг хэрэгжүүлэхэд чиглэсэн үйл ажиллагаа  </t>
  </si>
  <si>
    <t xml:space="preserve">ИТХ-аас  баталсан  тогтоол шийдвэрийн хэрэгжилтийн  гүйцэтгэл </t>
  </si>
  <si>
    <t xml:space="preserve">Аймаг сум, Нийслэл дүүргийн ИТХ,ИТХ-ын ажлын алба, Баг хорооны Иргэдийн нийтийн хурал </t>
  </si>
  <si>
    <t>Орон нутгийн гүйцэтгэх засаглалын удирдлага</t>
  </si>
  <si>
    <t xml:space="preserve">Аймаг, нийслэл, сум, дүүрэг баг хорооны  Засаг дарга,Засаг даргын Тамгын газар, хот, тосгоны захирагчийн албаны  үйл ажиллагаа  хамаарна </t>
  </si>
  <si>
    <t xml:space="preserve">Төрийн үйлчилгээний талаархи иргэдийн сэтгэл ханамжийн дундаж үнэлгээг нэмэгдүүлэх </t>
  </si>
  <si>
    <t xml:space="preserve">Төрийн үйчлилгээний талаархи сэтгэл ханамжийн дундаж үнэлгээ </t>
  </si>
  <si>
    <t>оноо</t>
  </si>
  <si>
    <t xml:space="preserve">Хөгжлийн бодлого, хууль тогтоомжийн хэрэгжилт, зохицуулалт </t>
  </si>
  <si>
    <t>Жилийн хөгжлийн төлөвлөгөөний хэрэгжилт</t>
  </si>
  <si>
    <t xml:space="preserve">аймаг, нийслэл, сум, дүүрэг баг хорооны  Засаг дарга,Засаг даргын Тамгын газар, хот, тосгоны захирагчийн алба </t>
  </si>
  <si>
    <t>20.1.5.орон нутгийн хүний нөөцийн бодлогын төлөвлөлт, хөтөлбөр;</t>
  </si>
  <si>
    <t>20.1.3.орон нутгийн төсөв, албан татвар, төлбөр, хураамж;</t>
  </si>
  <si>
    <t xml:space="preserve">Төрийн нийтлэг бусад үйлчилгээ </t>
  </si>
  <si>
    <t xml:space="preserve"> Санхүүгийн хяналт, дотоод аудит, эрсдэлийн удирдлага</t>
  </si>
  <si>
    <t>Санхүүгийн хяналт дотоод аудитын албаны үйл ажиллагаа  хамаарна</t>
  </si>
  <si>
    <t>Төсөв, санхүүгийн эрсдлийг бууруулна.</t>
  </si>
  <si>
    <t xml:space="preserve">акт,албан шаардлага,зөвлөмжийн  биелэлт </t>
  </si>
  <si>
    <t>Төсөв, санхүүгийн дотоод аудит, хяналт шалгалтын үйл ажиллагааг хэрэгжүүлэх</t>
  </si>
  <si>
    <t xml:space="preserve">Төсөв санхүүгийн зөрчлийн бууралт </t>
  </si>
  <si>
    <t>Санхүүгийн хяналт дотоод аудитын алба</t>
  </si>
  <si>
    <t>20.1.2.орон нутгийн өмчийн удирдлага;</t>
  </si>
  <si>
    <t xml:space="preserve">Төрийн өмчийн эрхийг хэрэгжүүлэх </t>
  </si>
  <si>
    <t xml:space="preserve">Орон нутгийн  өмчийн  газрын үйл ажиллагаа, төрийн болон орон нутгийн өмчийн талаар гарсан хууль тогтоомж,тогтоол шийдвэрийг  хэрэгжүүлэхтэй холбогдсон үйл ажиллагаа </t>
  </si>
  <si>
    <t xml:space="preserve">Орон нутгийн өмчийн үр ашгийг нэмэгдүүлнэ </t>
  </si>
  <si>
    <t xml:space="preserve">Орон нутгийн өмчийн байгууллагуудын хариуцлагын гэрээний хэрэгжилт </t>
  </si>
  <si>
    <t xml:space="preserve">өмчийн  талаар гарсан бодлого шийдвэрийг хэрэгжүүлэх </t>
  </si>
  <si>
    <t xml:space="preserve">Хэрэгжилт </t>
  </si>
  <si>
    <t xml:space="preserve">Орон нутгийн өмчийн газар </t>
  </si>
  <si>
    <t xml:space="preserve">худалдан авах үйл ажиллагаа </t>
  </si>
  <si>
    <t xml:space="preserve">Төрийн болон орон нутгийн өмчийн хөрөнгөөр бараа ажил үйлчилгээ худалдан авах тухай хуулийг хэрэгжүүлэхтэй холбогдсон үйл ажиллагаа  </t>
  </si>
  <si>
    <t xml:space="preserve">Худалдан авах ажиллагааны хэрэгжилтийн үнэлгээг нэмэгдүүлнэ </t>
  </si>
  <si>
    <t xml:space="preserve">ХАА-ны хэрэгжилтийн үнэлгээ </t>
  </si>
  <si>
    <t xml:space="preserve">Худалдан авах ажиллагааны төлөвлөгөөний хэрэгжилтийг  зохион байгуулах </t>
  </si>
  <si>
    <t>худалдан авах ажиллагааны талаар гарсан  санал гомдол</t>
  </si>
  <si>
    <t xml:space="preserve">Худалдан авах ажиллагааны газар </t>
  </si>
  <si>
    <t>20.1.10.орон нутаг дахь нийтийн тээвэр;                                               20.1.11.суурин газрын замын хөдөлгөөн, авто зогсоол;</t>
  </si>
  <si>
    <t xml:space="preserve">Зам тээвэр </t>
  </si>
  <si>
    <t xml:space="preserve">Орон нутгийн хяналт зохицуулалт нийтийн тээвэр </t>
  </si>
  <si>
    <t xml:space="preserve">хүн амын нийтийн  тээврийн үйлчилгээг бий болгох сайжруулах, хяналт тавих болон   нийтийн тээврийн үйлчилгээний стандартыг хангуулах чиглэлээр  хэрэгжүүлсэн үйл ажиллагаа, суурин газрын замын тэмдэг, тэмдэглэгээ, авто зогсоол , нийтийн тээврийн үйлчилгээнд  олгосон татаас , дэмжлэг </t>
  </si>
  <si>
    <t>Хүн амд, стандартын шаардлага хангасан нийтийн тээврийн үйлчилгээ үзүүлэнэ.</t>
  </si>
  <si>
    <t xml:space="preserve">нийтийн тээврийн үйлчилгээний талаархи иргэдийн сэтгэл ханамж </t>
  </si>
  <si>
    <t>нийтийн тээврийн үйлчилгээг  зохицуулах,</t>
  </si>
  <si>
    <t xml:space="preserve"> төлөвлөсөн ажлын хэрэгжилт </t>
  </si>
  <si>
    <t>Аймаг, нийслэл, сум , дүүргийн Засаг дарга,ЗДТГ, нийтийн тээврийн үйлчилгээ хариуцсан байгууллага, Орон нутгийн АЗЗА-ын байгууллага</t>
  </si>
  <si>
    <t>20.1.21.орон нутгийн зам, гүүр;</t>
  </si>
  <si>
    <t xml:space="preserve">авто зам </t>
  </si>
  <si>
    <t xml:space="preserve">зам  гүүр, замын байгууламжийн   засвар, арчлалт ,зам гүүр, замын байгууламжийг шинээр барих , тэмдэг,тэмдэглэгээ хийх зэрэг авто замтай холбогдсон   үйл ажиллагаа </t>
  </si>
  <si>
    <t xml:space="preserve">Орон нутгийн чанартай зам гүүр, замын байгууламжийн аюулгүй байдлыг хангана </t>
  </si>
  <si>
    <t xml:space="preserve">орон нутгийн замд гарсан  авто ослын тоо </t>
  </si>
  <si>
    <t xml:space="preserve">Зам гүүр, замын байгууламжийг бий болгох, засварлах, арчлах , хяналт тавих  </t>
  </si>
  <si>
    <t xml:space="preserve">төлөвлөсөн ажлын хэрэгжилт </t>
  </si>
  <si>
    <t>20.1.19.гал түймэр, үерийн хамгаалалтын байгууламж, суваг шуудуу;</t>
  </si>
  <si>
    <t xml:space="preserve">Эрх зүй нийгмийн хэв журам аюулгүй байдал </t>
  </si>
  <si>
    <t xml:space="preserve">гамшгаас урьдчилан сэргийлэх </t>
  </si>
  <si>
    <t xml:space="preserve">  Ган, зуд, цасан болон шороон шуурга, ой, хээрийн түймэр, хэт халалт, хүйтрэл, газар хөдлөлт зэрэг байгалийн гамшиг, хүн, мал, амьтны гоц халдварт өвчин, бусад болзошгүй гамшиг орслоос  урьчилан сэргийлэх, таслан зогсоох, хор уршгыг арилгах  сэргээн босгох , нэрвэгдэгсдэд дэмжлэг үзүүлэх ,нөхөн төлбөр олгох , гамшгаас урьдчилан сэргийлэх , нөөц бүрдүүлэх,хадгалах, хамгаалах, зарцуулах, сэлгэх, шинэчлэх, тээвэрлэн хүргэх, гамшиг тохиолдсон үед хойшлуулшгүй сэргээн босгоход дэмжлэг үзүүлэх, гамшгийн эрсдлийг бууруулах, урьдчилан сэргийлэхэд  чиглэсэн сургалт, суртачилгаа,үзлэг , хяналт хэрэгжүүлэх зэрэг   үйл ажиллагаа </t>
  </si>
  <si>
    <t xml:space="preserve">Гамшгийн эрсдлийг бууруулна  </t>
  </si>
  <si>
    <t>гамшгийн эрсдлийн үнэлгээ  хийлгэсэн нутаг дэвсгэрийн хэмжээ</t>
  </si>
  <si>
    <t>гамшиг , ослоос  урьдчилан сэргийлэх,  таслан зогсоох, хор уршгийг арилгах ,сэргээх үйлчилгээ</t>
  </si>
  <si>
    <t xml:space="preserve">Аймаг нийслэл сум дүүргийн засаг дарга,,Засаг даргын дэргэдэх зөвлөл </t>
  </si>
  <si>
    <t xml:space="preserve">  Гэмт хэргээс урьдчилан сэргийлэх  </t>
  </si>
  <si>
    <t>Аймаг, нийслэл, сум дүүргийн  ИТХ-ын дэргэдэх гэмт хэргээс урьдчилан сэргийлэх ажлыг зохицуулах зөвлөлийн үйл ажиллагаа хамаарна .</t>
  </si>
  <si>
    <t xml:space="preserve">Гэмт хэргийг бууруулна </t>
  </si>
  <si>
    <t xml:space="preserve">бүртгэгдсэн гэмт хэргийн тоо </t>
  </si>
  <si>
    <t>харьяа нутаг дэвсгэртээ гэмт хэрэг, зөрчлөөс урьдчилан сэргийлэх ажлын нэгдсэн  төлөвлөгөө  гаргаж ,хэрэгжүүлэх</t>
  </si>
  <si>
    <t xml:space="preserve">төлөвлөгөөний биелэлт </t>
  </si>
  <si>
    <t>20.1.7.хүн амын ундны болон ахуйн хэрэгцээний усан хангамж;</t>
  </si>
  <si>
    <t xml:space="preserve"> барилга хот байгуулалт нийтийн аж ахуй </t>
  </si>
  <si>
    <t xml:space="preserve">Ус олборлох, цэвэрлэх,дамжуулах зориулалт бүхий шугам сүлжээ барилга байгууламжийг бий болгох, сайжруулах хэрэглэгчийг стандартын шаардлагад нийцсэн  усаар хангахад чиглэсэн үйл ажиллагаа, усны үнийн зарүүгийн татаас  хамаарна </t>
  </si>
  <si>
    <t>Хүн амыг стандартын шаардлага хангасан цэвэр усаар хангана</t>
  </si>
  <si>
    <t>ундны усны эрүүл ахуй чанар аюулгүй байдлын үнэлгээ ,</t>
  </si>
  <si>
    <t xml:space="preserve">Хүн амыг стандартын шаардлага хангасан ундны болон ахуйн  хэрэгцээний усаар хангах </t>
  </si>
  <si>
    <t xml:space="preserve">Аймаг нийслэл сум дүүргийн засаг дарга ,хот тохижилт үйлчилгээ хариуцсан байгууллага </t>
  </si>
  <si>
    <t>20.1.14.нийтийн эзэмшлийн зам, талбай, олон нийтийн соёл амралтын хүрээлэн, ногоон байгууламж;</t>
  </si>
  <si>
    <t xml:space="preserve">Хот байгуулалтын ерөнхий болон хэсэгчилсэн төлөвлөгөө боловсруулах, батлуулах,хэрэгжүүлэх ,хэрэгжилтэд хяналт тавихтай холбогдсон үйл ажиллагаа , нийтийн эзэмшлийн эд хөрөнгө,бий болгох ашиглах , хамгаалах сэргээн засварлах, нийтийн эзэмшлийн зам талбайн ногоон байгууламжийг арчлах хамгаалах, нөхөн сэргээх ,шинээр цэцэрлэгжүүлэх , бүртгэлжүүлэх,нийтийн эзэмшлийн газрын хог ургамал, хортон шавьшны устгал ариутгал, зэрэг   хот тохижилт үйлчилгээтэй холбогдсон үйл ажиллагаа хамаарна , </t>
  </si>
  <si>
    <t xml:space="preserve"> Суурьшлын бүс дэх орчны стандарт хангасан талбайн хэмжээг нэмэгдүүлнэ </t>
  </si>
  <si>
    <t>Суурьшлын бүс дэх орчны стандарт шаардлага хангасан талбайн хэмжээ</t>
  </si>
  <si>
    <t>мянган м кв</t>
  </si>
  <si>
    <t xml:space="preserve">Хот байгуулалт, тохижилтын бодлого төлөвлөлт хэрэгжилт зохицуулалт  </t>
  </si>
  <si>
    <t xml:space="preserve"> гүйцэтгэлийн төлөвлөгөөний  хэрэгжилт  </t>
  </si>
  <si>
    <t>аймаг нийслэл сум дүүргийн хот тохижилт үйлчилгээний газар орон нутгийн төсвөөс санхүүжих</t>
  </si>
  <si>
    <t>20.1.9.орон сууц, нийтийн аж ахуй;                                           20.1.12.гудамж, талбайн нэр, хаягжуулалт;           20.1.13.хөшөө дурсгалын зохицуулалт;                 20.1.17.оршуулгын газрын зохицуулалт;</t>
  </si>
  <si>
    <t>ногоон байгууламжийг бий болгох арчлах , хамгаалах  үйлчилгээ</t>
  </si>
  <si>
    <t>Ногоон байгууламжийн эзлэх талбайн хэмжээ</t>
  </si>
  <si>
    <t>га</t>
  </si>
  <si>
    <t>20.1.20.орон нутгийн цэвэрлэх байгууламж;</t>
  </si>
  <si>
    <t>нийтийн ариуц цэврийн байгууламжийг бий болгох,засварлах, арчлах ,хамгаалах, ашиглахтай холбогдсон үйл ажиллагаа</t>
  </si>
  <si>
    <t xml:space="preserve">стандартыг хангасан ариун цэврийн байгууламжийн тоог нэмэгдүүлнэ </t>
  </si>
  <si>
    <t xml:space="preserve">Стандарт хангасан ариун цэврийн байгууламж  </t>
  </si>
  <si>
    <t xml:space="preserve">нийтийн ариун цэврийн байгууламжийн ашиглалт ,засвар үйлчилгээ </t>
  </si>
  <si>
    <t>20.1.22.суурин газрын гэрэлтүүлэг;</t>
  </si>
  <si>
    <t xml:space="preserve">Нийтийн эзэмшлийн гудамж талбай, гэр хорооллын гутамжны гэрэлтүүлэг шинээр тавих , засвар үйлчилгээ хийх, сайжруулахтай холбогдсон үйл ажиллагаа </t>
  </si>
  <si>
    <t>Гэрэлтүүлгийн шугам сүлжээ, тоног төхөөрөмжийг шинэчлэн сайжруулж хэвийн найдвартай ажиллагааг хангах</t>
  </si>
  <si>
    <t xml:space="preserve">Гэрэлтүүлгийн асалтын хувь </t>
  </si>
  <si>
    <t xml:space="preserve">нийтийн эзэмшлийн зам талбайг гэрэлтүүлгээр хангах үйлчилгээ </t>
  </si>
  <si>
    <t>20.1.16.хог хаягдлын менежмент;</t>
  </si>
  <si>
    <t>Хүрээлэн буй орчин</t>
  </si>
  <si>
    <t xml:space="preserve"> Хүрээлэн буй орчны бохирдол доройтлыг  бууруулах  хөтөлбөр                                   . </t>
  </si>
  <si>
    <t>Агаарын бохирдлыг бууруулах   , чанарын хяналт тавих бохирдуулагч эх үүсвэрийг орлох бүтээгдэхүүн  бий болгох, агаарын бохирдлыг  бууруулахад чиглэсэн   дэмжлэг ,орчны бохирдлыг бууруулах , хог хаягдал цэвэрлэх, цуглуулах , ангилан ялгах ,зайлуулах, устгах , дахин боловсруулах цэгт хүргэх, хог хаягдлыг дахин боловсруулахтай  холбогдсон үйлдвэрлэл үйлчилгээг бий болгох, засвар үйлчилгээ хийх, хог хаягдлын менежментийг хэрэгжүүлэхтэй холбогдсон удирдлага зохицуулалт, дэмжлэг,болон хүрээлэн буй орчны  талаархи хууль тогтоомж бодлого шийдвэрийг суртачилах , хэрэгжүүлэхтэй холбогдсон   үйл ажиллагаа хамаарна</t>
  </si>
  <si>
    <t>Бохирдуулагч эх үүсвэрийг орлох бүтээгдэхүүний тоог ,,,дахин нэмэгдүүлнэ.</t>
  </si>
  <si>
    <t>Бохирдуулагч эх үүсвэрийг орлох бүтээгдэхүүний тоо</t>
  </si>
  <si>
    <t>Агаар бохирдол  бууруулах</t>
  </si>
  <si>
    <t xml:space="preserve"> БОАЖЯ,  аймаг, нийслэл сум ,дүүргийн   ЗДТГ</t>
  </si>
  <si>
    <t xml:space="preserve">бохирдуулагч эх үүсвэрийг орлох бүтээгдэхүүн үйлдвэрлэгчдийг дэмжих </t>
  </si>
  <si>
    <t>шинээр бий болсон бүтээгдэхүүний тоо</t>
  </si>
  <si>
    <t>Хог хаягдлын дахин боловсруулалтын түвшинг ..... хувиар нэмэгдүүлнэ.</t>
  </si>
  <si>
    <t xml:space="preserve">Дахин  Боловсруулсан хог хаягдлын хэмжээ </t>
  </si>
  <si>
    <t xml:space="preserve">сая/тонн </t>
  </si>
  <si>
    <t xml:space="preserve">орчны бохирдлыг бууруулах </t>
  </si>
  <si>
    <t>20.1.18.төрийн болон орон нутгийн өмчийн боловсрол, эрүүл мэнд, нийгэм, соёлын байгууллагын барилга байгууламж, хөдлөх хөрөнгийн ашиглалт, засвар;</t>
  </si>
  <si>
    <t xml:space="preserve">Эрүүл  мэнд </t>
  </si>
  <si>
    <t xml:space="preserve">Эмнэлгийн тусламж үйлчилгээ </t>
  </si>
  <si>
    <t>Үйлчлүүлэгчийн эрүүл мэндийн байдалд үнэлгээ өгөх, оношлогоо, эмчилгээний үйлдэл, ажилбар хийх, мэргэжлийн дүгнэлт гаргах, хянах, сэргээн засах, сэхээн амьдруулах тусламж, үйлчилгээ, бүх төрлийн яаралтай түргэн тусламж, үйлчилгээ, өвчин, эмгэг, гэмтэл бэртлийн улмаас үүссэн үр дагаврыг арилган хэвийн байдалд оруулахад чиглэсэн сэргээн засах тусламж, үйлчилгээ, хүн амыг олноор хамарсан халдварт өвчний дэгдэлт болон аюулт үзэгдлийн үед голомтыг хязгаарлах, цомхотгох, хохирлыг багасгахад чиглэсэн гамшгийн үеийн тусламж, үйлчилгээ,эрүүл мэндийн байгууллагын хэвийн ажилагааг хангах ,орчин нөхцлийн сайжруулах  зэрэг цогц үйл ажиллагааг багтаан ойлгоноҮйлчлүүлэгчийн эрүүл мэндийн байдалд үнэлгээ өгөх, оношлогоо, эмчилгээний үйлдэл, ажилбар хийх, мэргэжлийн дүгнэлт гаргах, хянах, сэргээн засах, сэхээн амьдруулах тусламж, үйлчилгээ, бүх төрлийн яаралтай түргэн тусламж, үйлчилгээ, өвчин, эмгэг, гэмтэл бэртлийн улмаас үүссэн үр дагаврыг арилган хэвийн байдалд оруулахад чиглэсэн сэргээн засах тусламж, үйлчилгээ, хүн амыг олноор хамарсан халдварт өвчний дэгдэлт болон аюулт үзэгдлийн үед голомтыг хязгаарлах, цомхотгох, хохирлыг багасгахад чиглэсэн гамшгийн үеийн тусламж, үйлчилгээ,эрүүл мэндийн байгууллагын хэвийн ажилагааг хангах ,орчин нөхцлийн сайжруулах  зэрэг цогц үйл ажиллагааг багтаан ойлгоно</t>
  </si>
  <si>
    <t>Халдварт болон халдварт бус өвчлөлөөр давтан эмчлүүлэгчдийн хувийг бууруулна</t>
  </si>
  <si>
    <t xml:space="preserve">Эрүүл мэндийн байгууллагын  хэвийн үйл ажиллагааг хангах , орчинг сайжруулах   </t>
  </si>
  <si>
    <t xml:space="preserve">Их засвар хийгдсэн барилга </t>
  </si>
  <si>
    <t xml:space="preserve">тоо </t>
  </si>
  <si>
    <t xml:space="preserve">Аймаг нийслэл сум дүүргийн Засаг дарга, түүнд харьяалагдах боловсрол, эрүүл мэнд, нийгэм, соёлын байгууллага </t>
  </si>
  <si>
    <t xml:space="preserve">Эрүүл мэндийн салбарын байр ашиглалтын тогтмол зардал </t>
  </si>
  <si>
    <t xml:space="preserve">сая төгрөг </t>
  </si>
  <si>
    <t>Театр чуулгын үйлчилгээ үзүүлсэн байна</t>
  </si>
  <si>
    <t>Соёл урлаг, спорт, аялал жуулчлал</t>
  </si>
  <si>
    <t xml:space="preserve"> Биеийн тамир спорт</t>
  </si>
  <si>
    <t>Идэвхтэй хөдөлгөөн, өндөр амжилтын төлөөх спортын үйлчилгээ, спортын анагаах ухаан, судалгаа, шинжилгээ, салбарын дэд бүтцийн байгуулалтын үйл ажиллагаа хамаарна.</t>
  </si>
  <si>
    <t xml:space="preserve"> Идэвхтэй амьдралын хэвшилтэй хүний тоог нэмэгдүүлнэ</t>
  </si>
  <si>
    <t>6-64 насны бие бялдрын түвшин тогтоох сорилд хамрагдаж A,B,C үнэлгээ авсан хүний эзлэх хувь</t>
  </si>
  <si>
    <t xml:space="preserve">Идэвхитэй хөдөлгөөний үйлчилгээ
</t>
  </si>
  <si>
    <t xml:space="preserve">
Зохион байгуулсан арга хэмжээнд хамрагдсан иргэд
</t>
  </si>
  <si>
    <t xml:space="preserve"> Соёл урлаг</t>
  </si>
  <si>
    <t>Театр чуулга, номын сан, соёлын төв, кино урлаг,  музейн үйл ажиллагаа хамаарна.</t>
  </si>
  <si>
    <t>Соёл, урлагийн үйлчилгээнд хамрагдах иргэдийн хамрагдалтыг нэмэгдүүлнэ</t>
  </si>
  <si>
    <t>Соёл урлагийн үйлчилгээний хүртээмж</t>
  </si>
  <si>
    <t>Мэргэжлийн урлагийн байгууллагын үзэгчдийн тоо</t>
  </si>
  <si>
    <t>сая хүн</t>
  </si>
  <si>
    <t>Соёлын төвийн үйлчилгээ үзүүлсэн байна</t>
  </si>
  <si>
    <t>Соёлын дэд бүтцийн хүртээмжийг нэмэгдүүлнэ</t>
  </si>
  <si>
    <t>1000 хүн тутамд ногдох соёл, урлагийн байгууллагын суудал</t>
  </si>
  <si>
    <t>Номын сангийн үйлчилгээ үзүүлсэн байна</t>
  </si>
  <si>
    <t>Нийтийн номын сангийн байнгын уншигчийн нийт хүн амд эзлэх хувь</t>
  </si>
  <si>
    <t>Технологийн бүтээгдэхүүн, хөгжүүлэлтэд оруулсан хөрөнгийн хэмжээ</t>
  </si>
  <si>
    <t>мян.төг</t>
  </si>
  <si>
    <t>Соёлын төвөөр үйлчлүүлсэн 18-35 насны залуучуудын нийт залуучуудад эзлэх хувь</t>
  </si>
  <si>
    <t>Музейн үйлчилгээ үзүүлсэн байна</t>
  </si>
  <si>
    <t>Музейн үзэгчдийн тоо /хүн амд эзлэх хувиар/</t>
  </si>
  <si>
    <t>20.1.6.орон нутгийн үйлдвэрлэл, хүнс, хөдөө аж ахуй;                                 20.1.23.бэлчээрийн ашиглалт, хамгаалалт.</t>
  </si>
  <si>
    <t xml:space="preserve">Хөдөө аж ахуй, газар тариалан, аж үйлдвэр </t>
  </si>
  <si>
    <t>Мал аж ахуйн үйлдвэрлэлийг тогтвортой хөгжүүлэх бодлогын хүрээнд мал, амьтны өвчингүй тайван байдал, тэдгээрийн гаралтай түүхий эд, бүтээгдэхүүн, эм, эмнэлгийн хэрэгслийн аюулгүй байдал, мал эмнэлгийн үйлчилгээг баталгаажуулах, малын генетик нөөцийн үндэсний бүртгэл, мэдээллийн санг хөгжүүлэх, малын үржил селекц, генетиктэй холбоотой арга хэмжээ, эрчимжсэн мал аж ахуйг хөгжүүлэх, бэлчээрийг ашиглах, хамгаалах, усан хангамжийг сайжруулах, малын байгаль, цаг агаарын эрсдэлээс хамгаалах, тэжээлийн хангамжийг нэмэгдүүлэх үйл ажиллагаа хамаарна.</t>
  </si>
  <si>
    <t xml:space="preserve"> Бэлчээрийн даац, тэжээлийн нөөцийг  нэмэгдүүлнэ.</t>
  </si>
  <si>
    <t xml:space="preserve"> Нийт бэлчээрт даац хэтэрсэн бэлчээрийн эзлэх хувийн жин</t>
  </si>
  <si>
    <t xml:space="preserve"> хувь </t>
  </si>
  <si>
    <t>Бэлчээрийн менежмент</t>
  </si>
  <si>
    <t>Мэрэгч амьтад, шавжийн хөнөөлөөс хамгаалсан бэлчээрийн талбайн хэмжээ</t>
  </si>
  <si>
    <t xml:space="preserve"> аймаг нийслэл сум дүүргийнЗДТГ</t>
  </si>
  <si>
    <t xml:space="preserve">Малын халдварт өвчний гаралтыг бууруулна. </t>
  </si>
  <si>
    <t>Гоц халдварт өвчний голомт</t>
  </si>
  <si>
    <t>Мал, амьтны эрүүл мэнд</t>
  </si>
  <si>
    <t xml:space="preserve"> Мал, амьтны халдварт өвчний тохиолдол</t>
  </si>
  <si>
    <t xml:space="preserve">Нэг малаас авах ашиг шимийг нэмэгдүүлж, малыг чанаржуулна. </t>
  </si>
  <si>
    <t>Өндөр ашиг шимт малын эзлэх хувь</t>
  </si>
  <si>
    <t>Мал, амьтны үржил селекцийг дэмжих</t>
  </si>
  <si>
    <t xml:space="preserve"> Генийн санд хадгалсан нийт үр</t>
  </si>
  <si>
    <t>Мян.тун</t>
  </si>
  <si>
    <t>МААн үйлдвэрлэл, боловсруулалтыг дэмжих</t>
  </si>
  <si>
    <t>Ялган тэмдэглэж малын үндэсний бүртгэл мэдээллийн санд бүртгэсэн мал</t>
  </si>
  <si>
    <t>МААн хөрөнгө оруулалт</t>
  </si>
  <si>
    <t>Шинээр ашиглалтад оруулах барилга байгууламж</t>
  </si>
  <si>
    <t>Газар тариалангийн үйлдвэрлэлийн байгаль, цаг агаарын эрсдэл даах чадавхыг нэмэгдүүлэхтэй холбоотой уур амьсгалын өөрчлөлтөд дасан зохицох, үр сортын шинэчлэл, хөрсний үржил шимийг сайжруулах, таримал ургамлын үйлдвэрлэлийг нэмэгдүүлэн, тогтвортой хүртээмжтэй хангамжийг бий болгохтой холбоотой үйл ажиллагаа хамаарна.</t>
  </si>
  <si>
    <t>Нэгж талбайн ургацыг нэмэгдүүлнэ.</t>
  </si>
  <si>
    <t>1 га талбайгаас хураан авах хүнсний ногооны хэмжээ</t>
  </si>
  <si>
    <t xml:space="preserve"> Цн/га</t>
  </si>
  <si>
    <t>Хөрс хамгаалал</t>
  </si>
  <si>
    <t>Усалгаатай талбайн хэмжээ</t>
  </si>
  <si>
    <t>Мян.га</t>
  </si>
  <si>
    <t>Үр,сортын шинэчлэл</t>
  </si>
  <si>
    <t>Үр тарианы үрийн нөөц бүрдүүлсэн хэмжээ</t>
  </si>
  <si>
    <t>мян.тн</t>
  </si>
  <si>
    <t>Хүнсний ногоо хангамжийн түвшин</t>
  </si>
  <si>
    <t>Хувь</t>
  </si>
  <si>
    <t>Газар тариалангийн үйлдвэрлэлийг дэмжих</t>
  </si>
  <si>
    <t>Хүнсний ногооны үйлдвэрлэлийн механикжилтын түвшингийн өсөлтийн хэмжээ</t>
  </si>
  <si>
    <t>Хүн амын хүнсний хангамжийг тогтворуулах, стратегийн хүнсний нийлүүлэлтийн улирлын хамаарлыг бууруулах, гол нэрийн хүнсний үйлдвэрлэлийн түүхий эдийн худалдан авалтыг дэмжих, хүнсний болон хоол үйлдвэрлэлийн, үйлчилгээний өрсөлдөх чадварыг дээшлүүлэх, боловсруулах үйлдвэрлэлийг дэмжих, хүнсний сүлжээний бүх үе шатанд бүртгэл, чанарын удирдлага, хяналт, баталгаажуулалтын тогтолцоог бүрдүүлэх, бэхжүүлэх, мэдээллийн цахим санг ажиллуулах, дотоод худалдааны бодлогын хэрэгжилтийг зохион байгуулах, зохицуулах үйл ажиллагаа хамаарна.</t>
  </si>
  <si>
    <t>Бүтээгдэхүүний нийлүүлэлт, хадгалалтыг дэмжих</t>
  </si>
  <si>
    <t>Зоорины багтаамж</t>
  </si>
  <si>
    <t xml:space="preserve">Улаанбуудай, төмс, хүнсний ногоогоор дотоодын хэрэгцээгээ бүрэн хангана.  </t>
  </si>
  <si>
    <t>Газар тариалан-хөрөнгө оруулалт</t>
  </si>
  <si>
    <t>Гол нэрийн зарим хүнсний бүтээгдэхүүний улирлын хамаарлыг бууруулна.</t>
  </si>
  <si>
    <t>Хүнсний үйлдвэрлэлийн түүхий эдийн худалдан авалтыг дэмжих</t>
  </si>
  <si>
    <t>Үйлдвэрийн аргаар боловсруулсан сүүний хэмжээ</t>
  </si>
  <si>
    <t>сая.литр</t>
  </si>
  <si>
    <t>Сүүн бүтээгдэхүүний дотоодын хангамжийн хувь</t>
  </si>
  <si>
    <t>Хөнгөн үйлдвэрийн чанарын шаардлага хангасан түүхий эдийн худалдан авалтыг дэмжих, хөнгөн үйлдвэрийн бүтээгдэхүүн, үйлдвэрлэлийг дэмжих, үнэ цэнийн болон кластерын сүлжээг хөгжүүлэх бодлогын хэрэгжилтийг зохион байгуулах, зохицуулах; хөнгөн үйлдвэрийн инноваци, технологийн шинэтгэлийг эрчимжүүлэх,маркетинг, борлуулалт, түгээлтийг дэмжих үйл ажиллагаа хамаарна.</t>
  </si>
  <si>
    <t>Гол нэрийн хүнсний бүтээгдэхүүн үйлдвэрлэлийг 5 хувиар нэмэгдүүлнэ.</t>
  </si>
  <si>
    <t>Гол нэрийн хүнсний бүтээгдэхүүний үйлдвэрлэлийн хэмжээ</t>
  </si>
  <si>
    <t>Хүнсний бүтээгдэхүүн үйлдвэрлэлийг дэмжих</t>
  </si>
  <si>
    <t>Дэмжлэгт хамрагдсан үйлдвэрийн үйлдвэрлэлийн өсөлтийн хувь</t>
  </si>
  <si>
    <t>Хүнсний хангамж, аюулгүй байдал, хяналт</t>
  </si>
  <si>
    <t>Зохистой дадал, аюулын дүн шинжилгээ ба эгзэгтэй цэгийн хяналтын тогтолцоог  нэвтрүүлэхэд чиглэсэн арга хэмжээнд хамрагдсан аж ахуйн нэгж</t>
  </si>
  <si>
    <t>Хүнс хөтөлбөр - хөрөнгө оруулалт</t>
  </si>
  <si>
    <t>Хөнгөн үйлдвэрийн түүхий эдийн боловсруулалтын түвшинг нэмэгдүүлнэ.</t>
  </si>
  <si>
    <t>Ноос, ноолуурын үйлдвэрүүдийн суурилагдсан хүчин чадлын ашиглалтын хувь</t>
  </si>
  <si>
    <t>Хөнгөн үйлдвэрлэлийн түүхий эдийн худалдан авалтыг дэмжих</t>
  </si>
  <si>
    <t>Чанарын шаардлага хангасан бэлтгэн нийлүүлсэн ноосны хэмжээ</t>
  </si>
  <si>
    <t>Импортыг орлох зарим төрлийн хөнгөн үйлдвэрийн бүтээгдэхүүний үйлдвэрлэлийг нэмэгдүүлнэ.</t>
  </si>
  <si>
    <t>Импортыг орлох зарим төрлийн хөнгөн үйлдвэрийн бүтээгдэхүүний үйлдвэрлэлийн хэмжээ</t>
  </si>
  <si>
    <t>Нэмүү өртөг шингэсэн бүтээгдэхүүн үйлдвэрлэлийг  дэмжих</t>
  </si>
  <si>
    <t>Дэмжлэгт хамрагдсан үйлдвэрийн үйлдвэрлэлийн өсөлт</t>
  </si>
  <si>
    <t>Маркетинг, борлуулалтыг дэмжих</t>
  </si>
  <si>
    <t>Зохион байгуулсан арга хэмжээ</t>
  </si>
  <si>
    <t>Хөнгөн үйлдвэрлэл- хөрөнгө оруулалт</t>
  </si>
  <si>
    <t>"Дархан арьс ширний цогцолбор" ҮТП-ын дэд бүтэц, үйлдвэрийн бүтээн байгуулалтын явцын хувь</t>
  </si>
  <si>
    <t>ЖДҮД зээлд хамрагдсан аж ахуй нэгжийн дамжуулан шинээр бий болгох ажлын байрны тоог нэмэгдүүлнэ.</t>
  </si>
  <si>
    <t>Шинээр бий болгох ажлын байрны тоо</t>
  </si>
  <si>
    <t>Жижиг, дунд үйлдвэрлэлийн бүтээгдэхүүнийг сурталчлах, борлуулалтыг дэмжих</t>
  </si>
  <si>
    <t>Идэвхтэй бизнес эрхлэгчийн тоо</t>
  </si>
  <si>
    <t>Жижиг, дунд үйлдвэрлэл, үйлчилгээг дэмжих, ажлын байр бий болгох</t>
  </si>
  <si>
    <t>Бичил, жижиг, дунд үйлдвэрийг хөнгөлөлттэй зээл, санхүүжилтээр дэмжих замаар бий болсон шинэ болон хадгалсан ажлын байр</t>
  </si>
  <si>
    <t>20.1.15.орон нутгийн аялал жуулчлалын бодлого, менежмент;</t>
  </si>
  <si>
    <t xml:space="preserve">Соёл урлаг спорт аялал жуулчлал </t>
  </si>
  <si>
    <t xml:space="preserve">Аялал жуулчлал </t>
  </si>
  <si>
    <t>Аялал жуулчлалын талаар төрөөс баримтлах бодлого, хууль тогтоомж, Засгийн газрын шийдвэрийн хэрэгжилтийг зохион байгуулах , мэргэжил арга зүй удирдлагаар хангах , хэрэгжилтэнд хяналт тавих ,  аялал жуулчлалын жуулчлалын бүтээгдэхүүний өрсөлдөх чадварыг нэмэгдүүлэх, бүтээгдэхүүн үйлдвэрлэгчдийг дэмжих зэрэг аялал жуулчлалын үйл ажиллагаа хамаарна .</t>
  </si>
  <si>
    <t xml:space="preserve">Жилийн дөрвөн улиралд аялал жуулчлалын үйл ажиллагаа эрхлэгчдийн тоог нэмэгдүүлнэ </t>
  </si>
  <si>
    <t xml:space="preserve">аж ахуйн нэгжийн </t>
  </si>
  <si>
    <t xml:space="preserve">Аялал жуулчлалын бодлогын хэрэгжилт зохицуулалт  </t>
  </si>
  <si>
    <t>Гүйцэтгэлийн төлөвлөгөөний хэрэгжилт</t>
  </si>
  <si>
    <t>Аялал жуулчлалын бүтээгдэхүүний нэр төрлийг 2 дахин нэмэгдүүлнэ</t>
  </si>
  <si>
    <t xml:space="preserve">шинээр бий болсон бүтээгдэхүүний тоо </t>
  </si>
  <si>
    <t xml:space="preserve"> Аялал жуулчлалын үйл ажиллагааг дэмжих </t>
  </si>
  <si>
    <t>Хувийн хэвшилд олгосон дэмжлэг</t>
  </si>
  <si>
    <t xml:space="preserve">,аймаг  нийслэлийн БОАЖ-ын газар, аймаг сумын ЗДТГ </t>
  </si>
  <si>
    <t xml:space="preserve"> Хүрээлэн буй орчны бодлого удирдлага </t>
  </si>
  <si>
    <t xml:space="preserve">Байгаль орчны бодлогын эрх зүйн орчинг боловсронгуй болгох ,хууль тогтоомж, хөгжлийн бодлого боловсруулах хэрэгжилтийг хангах ,  төсвийн удирдлагыг хэрэгжүүлэх  хяналт тавих, нэгдсэн удирлага зохицуулалтаар хангахтай холбогдсон үйл ажиллагаа хамаарна. </t>
  </si>
  <si>
    <t xml:space="preserve"> салбарын  бодлого, удирдлага, үйл ажиллагааны хэрэгжилтийг сайжруулна.</t>
  </si>
  <si>
    <t xml:space="preserve"> Салбарын дунд хугацааны хөгжлийн бодлогын хэрэгжилт </t>
  </si>
  <si>
    <t xml:space="preserve">салбарын засаглал , эрх зүйн орчин </t>
  </si>
  <si>
    <t xml:space="preserve">жилийн хөгжлийн төлөвлөгөөний хэрэгжилт </t>
  </si>
  <si>
    <t>БОАЖЯ,аймаг  нийслэлийн БОАЖ-ын газар</t>
  </si>
  <si>
    <t xml:space="preserve"> цаг уур орчны шинжилгээ хөтөлбөр </t>
  </si>
  <si>
    <t xml:space="preserve">Ус, цаг уурын судалгаа шинжилгээ хийж цаг агаарын урьдчилсан мэдээ болон болзошгүй нөхцөл байдал  байгалийн гамшгийн талаарх мэдээллийг олон нийтэд шуурхай түгээх, цаг агаарын болзошгүй аюул, орчны ноцтой бохирдлоос урьдчилан сэргийлэх,цаг агаарын төлөв байдал, цаг уурын үзэгдэлд нөлөөлөх ажиллагаа явуулах цаг агаар, уур амьсгалын нөөцийг бүрэн дүүрэн ашиглах тай холбогдсон үйл ажиллагаа хамаарна </t>
  </si>
  <si>
    <t xml:space="preserve">Цаг уурын урьдчилан сэргийлэх  орчны шинжилгээний таамаглалын таарцыг ,,,,, хувиар нэмэгдүүлнэ. </t>
  </si>
  <si>
    <t>Цаг агаарын урьдчилсан мэдээний дундаж таарц, богино хугацаагаар</t>
  </si>
  <si>
    <t xml:space="preserve">Ус цаг уур,орчны  хяналт  шинжилгээ, судалгаа   </t>
  </si>
  <si>
    <t xml:space="preserve"> гүйцэтгэлийн  төлөвлөгөөний хэрэгжилт </t>
  </si>
  <si>
    <t xml:space="preserve">     Байгаль орчны шинжилгээний төв лабортори, Нислэгийн цаг уурын төв,Ус цаг уур, орчны судалгаа, мэдээллийн хүрээлэн,Цаг уур, орчны шинжилгээний газар,Аймгуудын УЦУОШТөвүүд</t>
  </si>
  <si>
    <t>Агаарын бохирдлыг бууруулах   , чанарын хяналт тавих бохирдуулагч эх үүсвэрийг орлох бүтээгдэхүүн  бий болгох, агаарын бохирдлыг  бууруулахад чиглэсэн   дэмжлэг ,орчны бохирдлыг бууруулах , хог хаягдал цэвэрлэх, цуглуулах , зайлуулах, устгах , дахин боловсруулах цэгт хүргэх, хог хаягдлыг дахин боловсруулахтай  холбогдсон үйлдвэрлэл үйлчилгээг бий болгох, засвар үйлчилгээ хийх, хог хаягдлын менежментийг хэрэгжүүлэхтэй холбогдсон удирдлага зохицуулалт, дэмжлэг, үйл ажиллагаа хамаарна</t>
  </si>
  <si>
    <t>Усны нөөцийн хамгаалал,ашиглалт, нөхөн сэргээлт</t>
  </si>
  <si>
    <t xml:space="preserve">Усны  нөөц түүний сав газрыг хамгаалах ,нөхөн сэргээх , бохирдохоос урьдчилан сэргийлэх , зохистой ашиглах ,  ус хангамжийн түвшнийг дээшлүүлэх,  усны нөөцийг хомсдолоос хамгаалах, усны эх үүсвэрийг нэмэгдүүлэх ,хөв цөөрөм байгуулах усны нөөцийн нэгдсэн менежментийн төлөвлөгөө, усны талаархи хууль тогтоомж бодлогыг хэрэгжүүлэх ,  хяналт тавих ,судалгаа шинжилгээ хийх   зохистой ашиглах зэрэг үйл ажиллагаа хамаарна </t>
  </si>
  <si>
    <t>Гадаргын усны хуримтлалыг .... хувиар нэмэгдүүлнэ.</t>
  </si>
  <si>
    <t xml:space="preserve">хуримтлуулсан гадаргын усны хэмжээ </t>
  </si>
  <si>
    <t xml:space="preserve"> мянган М3</t>
  </si>
  <si>
    <t>Ус, рашааны нөөцийг бохирдохоос хамгаалах</t>
  </si>
  <si>
    <t xml:space="preserve">Эх ундаргыг хамгаалсан гол горхи булаг, шанд </t>
  </si>
  <si>
    <t xml:space="preserve"> БОАЖЯ, Усны газар, Усны сав газрын захиргаа, аймаг, нийслэл , сум дүүргийн  ЗДТГ </t>
  </si>
  <si>
    <t xml:space="preserve">Усны эх үүсвэрийг нэмэгдүүлэх </t>
  </si>
  <si>
    <t xml:space="preserve">шинээр байгуулсан хөв цөөрөм </t>
  </si>
  <si>
    <t>Иргэд, аж ахуйн нэгжийн усны хэмнэлттэй хэрэглээг ..... хувиар нэмэгдүүлнэ.</t>
  </si>
  <si>
    <t xml:space="preserve">Нэг хүний хоногт хэрэглэсэн усны хэмжээ </t>
  </si>
  <si>
    <t xml:space="preserve"> тонн</t>
  </si>
  <si>
    <t xml:space="preserve">усны нөөцийн  бодлогийн хэрэгжилт, зохицуулалт  </t>
  </si>
  <si>
    <t xml:space="preserve">гүйцэтгэлийн төлөвлөгөөний хэрэгжилт </t>
  </si>
  <si>
    <t xml:space="preserve">Хувь </t>
  </si>
  <si>
    <t xml:space="preserve">Ойн нөөцийн  хамгаалал нөхөн сэргээлт хөтөлбөр  </t>
  </si>
  <si>
    <t>Ойг зохистой ашиглах, ойжуулах ,нөхөн сэргээх ,үржүүлэх , ойн хортон шавьжийг устгах , ойн түймрээс урьдчилан сэргийлэх,ойн түймрийн хохирлыг барагдуулах ,ойг цэвэрлэх , ойнойн нөөцийн  менежментийн төлөвлөгөө, ойн хяналтыг хэрэгжүүлэх, ойн судалгаа шинжилгээтэй холбогдсон үйл ажиллагаа, хамаарна .</t>
  </si>
  <si>
    <t xml:space="preserve">ойжуулалт , нөхөн сэргээлт хийсэн талбайн хэмжээг ......нэмэгдүүлнэ </t>
  </si>
  <si>
    <t xml:space="preserve">ойжуулалт нөхөн сэргээлт хийсэн  талбайн хэмжээ </t>
  </si>
  <si>
    <t xml:space="preserve">ойжуулалт ,ойн нөхөн  сэргээлт </t>
  </si>
  <si>
    <t xml:space="preserve">ойжуулалт нөхөн сэргээлт хийгдсэн талбайн хэмжээ </t>
  </si>
  <si>
    <t xml:space="preserve">Ойн газар/ Улсын төсөв /, сум дундийн ойн анги, аймаг, нийслэл , сум дүүргийн  ЗДТГ   </t>
  </si>
  <si>
    <t xml:space="preserve">ойн хамгаалал , цэвэрлэгээ </t>
  </si>
  <si>
    <t>хамгааллын үйлчилгээг хэрэгжүүлсэн  талбайн хэмжээ</t>
  </si>
  <si>
    <t xml:space="preserve"> ойн хамгаалал , цэвэрлэгээний хамрах хүрээг...... нэмэгдүүлнэ .</t>
  </si>
  <si>
    <t xml:space="preserve">Ойн хортон шавьжаас хамгаалсан, цэвэрлэсэн талбайн хэмжээг нэмэгдүүлнэ. </t>
  </si>
  <si>
    <t xml:space="preserve"> ойн бодлогийн хэрэгжилт зохицуулалт </t>
  </si>
  <si>
    <t xml:space="preserve">Газрын нөөцийг хамгаалах , нөхөн сэргээх  хөтөлбөр </t>
  </si>
  <si>
    <t xml:space="preserve">Газрын  доройтлыг бууруулах , цөлжилт элсний нүүдлээс хамгаалах, эвдэрсэн газрыг  нөхөн сэргээх,   малын бэлчээрийг хашиж хамгаалах, ургамлан нөмөргийг нөхөн сэргээх болон газрын тооллого судалгаа шинжилгээтэй холбогдсон үйл ажиллагаа хамаарна  </t>
  </si>
  <si>
    <t>Доройтож, хохирол учирсан газрын хэмжээг ... хувиар бууруулна.</t>
  </si>
  <si>
    <t xml:space="preserve">Биологын болон , техникийн нөхөн сэргээлт хийсэн нийт талбайн хэмжээ </t>
  </si>
  <si>
    <t xml:space="preserve">га </t>
  </si>
  <si>
    <t xml:space="preserve">Доройтсон газрыг  нөхөн сэргээх </t>
  </si>
  <si>
    <t xml:space="preserve">нөхөн сэргээсэн талбайн хэмжээ </t>
  </si>
  <si>
    <t xml:space="preserve"> БОАЖЯ, аймаг сумын ЗДТГ </t>
  </si>
  <si>
    <t xml:space="preserve">Хөрс хамгаалах ,цөлжилтээс сэргийлэх </t>
  </si>
  <si>
    <t xml:space="preserve">хамгаалалтын арга хэмжээ  хэрэгжүүлсэн  талбайн хэмжээ </t>
  </si>
  <si>
    <t>Байгалийн ургамлын нөөцийн хамгаалал, нөхөн сэргээх</t>
  </si>
  <si>
    <t xml:space="preserve">Ургамлыг өвчин, хөнөөлт мэрэгч амьтан, хөнөөлт шавьж, хими, биологийн бодисын хортой нөлөөллөөс хамгаалах, хорио цээр тогтоох,ургамлын тархац, нөөцийн судалгаа явуулах, экологи-эдийн засгийн үнэлгээ хийх ,ургамлыг нөхөн сэргээх ховор ургамлыг тарьмалжуулах , нөхөн сэргэх нөхцөлийг бүрдүүлэхтэй холбогдсон үйл ажиллагаа  хамаарна </t>
  </si>
  <si>
    <t xml:space="preserve"> хамгаалагдсан зүйл ургамлын тоог нэмэгдүүлнэ </t>
  </si>
  <si>
    <t xml:space="preserve">хамгаалагдсан зүйл ургамлын тоо </t>
  </si>
  <si>
    <t xml:space="preserve"> ургамлыг хамгаалах   </t>
  </si>
  <si>
    <t>Ургамал хамгааллын үйлчилгээ хийсэн талбайн хэмжээ</t>
  </si>
  <si>
    <t xml:space="preserve">УТХГ,ДЦГ,БЦГ-ын захиргаа, аймаг аймаг, нийслэл , сум дүүргийн  ЗДТГ  </t>
  </si>
  <si>
    <t xml:space="preserve">Байгалын ургамлыг нөхөн сэргээх  </t>
  </si>
  <si>
    <t xml:space="preserve">тарималжуулсан зүйл ургамал </t>
  </si>
  <si>
    <t>Амьтны нөөцийн хамгаалал, нөхөн сэргээлт</t>
  </si>
  <si>
    <t xml:space="preserve">  Амьтан хамгаалах, өсгөн үржүүлэх, тогтвортой ашиглах,  устаж болзошгүй амьтдыг сэргээн нутагшуулах, зориудаар өсгөн үржүүлэх, ашиглалтын нөөц бий болгох ,  судалгаа шинжилгээ сургалт, сурталчилгаа  хийх, биотехнилогын арга хэмжээ авах,ахуйн болон тусгай зориулалтын агнуурын үйл ажиллагаанд хяналт тавих,  хууль бус агнуураас   урьдчилан сэргийлэх;  зэрэг үйл ажиллагаа хамаарна </t>
  </si>
  <si>
    <t xml:space="preserve">Хамгаалагдсан амьтны тоог нэмэгдүүлнэ </t>
  </si>
  <si>
    <t xml:space="preserve">хамгаалагдсан амьтан </t>
  </si>
  <si>
    <t>Амьтны нөөцийг хамгаалах,</t>
  </si>
  <si>
    <t xml:space="preserve">хамгааллын арга хэмжээг хэрэгжүүлсэн нэн ховор,ховор амьтан </t>
  </si>
  <si>
    <t xml:space="preserve"> БОАЖЯ,УТХГ,ДЦГ,БЦГ-ын захиргаа,аймаг, нийслэл , сум дүүргийн  ЗДТГ   </t>
  </si>
  <si>
    <t xml:space="preserve">Амьтныг   сэргээн нутагшуулах  , өсгөн үржүүлэх </t>
  </si>
  <si>
    <t xml:space="preserve"> сэргээн нутагшуулсан амьтан</t>
  </si>
  <si>
    <t>Байгалийн  ургамал амьтны генетик нөөц</t>
  </si>
  <si>
    <t>генетик нөөцтэй холбоотой уламжлалт мэдлэгийг судлах, бүртгэлжүүлэх , хамгаалах, уламжлалт мэдлэгийг ашиглахтай холбоотой үйл ажиллагаанд хяналт тавих,биохайгуул , генетик нөөц, генетик нөөцтэй холбоотой уламжлалт мэдлэгийн инновацын судалгаа, бүтээгдэхүүн хөгжүүлэлтийг дэмжих, олон нийтэд генетик нөөц, генетик нөөцтэй холбоотой уламжлалт мэдлэгийн талаар болон мэдлэг олгох , хууль тогтоомжийг суртачилах үйл ажиллагаа  хамаарна.</t>
  </si>
  <si>
    <t>Генийн санд хадгалагдаж байгаа сорьцын тоог нэмэгдүүлнэ</t>
  </si>
  <si>
    <t xml:space="preserve">генийн санд хадаглагдаж байгаа сорьц </t>
  </si>
  <si>
    <t xml:space="preserve"> -генетик нөөцийг бүртгэх , хадгалах, хамгаалах, </t>
  </si>
  <si>
    <t xml:space="preserve"> бүртгэгдсэн генетик нөөц</t>
  </si>
  <si>
    <t xml:space="preserve"> БОАЖЯ</t>
  </si>
  <si>
    <t>Генетик нөөцтэй  холбоотой уламжлалт мэдлэгийг бүртгэлжүүлэх</t>
  </si>
  <si>
    <t xml:space="preserve"> бүртгэгдсэн уламжлалт мэдлэгийн тоо</t>
  </si>
  <si>
    <t>Уур амьсгалын өөрчлөлтийг бууруулах хөтөлбөр</t>
  </si>
  <si>
    <t xml:space="preserve">Уур амьсгалын өөрчлөлтийг сааруулах, дасан зохицох, хүлэмжийн хийг бууруулах зэрэг байгаль орчинд үзүүлэх хортой нөлөөллийг багасгах дэвшилтэт арга, технологи нэвтрүүлэхийг дэмжих  зорилгоор  байгаль орчин уур амьсгалын сангаас санхүүжүүлсэн үйл ажиллагаа  хамаарна </t>
  </si>
  <si>
    <t xml:space="preserve"> байгаль орчинд үзүүлэх сөрөг нөлөөллийг бууруулахад чиглэсэн аж ахуйн нэгжийн тоог нэмэгдүүлнэ. </t>
  </si>
  <si>
    <t xml:space="preserve">Эко тэмдэг, ногоон гэрчилгээ  авсан аж ахуйн нэгж </t>
  </si>
  <si>
    <t xml:space="preserve">Уур амьсгалын өөрчлөлтийг бууруулах </t>
  </si>
  <si>
    <t xml:space="preserve">Гүйцэтгэлийн төлөвлөгөөний хэрэгжилт </t>
  </si>
  <si>
    <t>Байгаль орчны уур амьсгалын сан</t>
  </si>
  <si>
    <t>Ногоон зээлийн хүүгийн хөнгөлөлтөд олгосон санхүүжилт</t>
  </si>
  <si>
    <t>тэрбум төгрөг</t>
  </si>
  <si>
    <t>Нийгмийн хамгаалал</t>
  </si>
  <si>
    <t>Нийгмийн халамж</t>
  </si>
  <si>
    <t>Нийгмийн халамж нь ахмад настан, ХБИ, одой, хөдөлмөрийн чадвар 50-аас дээш хувь алдсан иргэн, тэжээгч нас барсан хүүхдийн халамжийн тэтгэвэр, асаргааны тэтгэмж, ахмад настны асрамжийн үйлчилгээ, ахмад, ХБИ-нд үзүүлэх тусламж, хөнгөлөлт, онцгой тохиолдлын тэтгэмж, цаатан иргэдийн тэтгэмж, олон нийтийн оролцоонд түшиглэсэн халамжийн үйлчилгээ, оршуулгын тэтгэмж, нийгмийн халамжийн судалгаа, шинжилгээний зардал болон нийгмийн халамжийн үйлчилгээг хүргэх үйл ажиллагааны зардлыг нийгмийн халамж хөтөлбөрт бүртгэнэ.</t>
  </si>
  <si>
    <t>Нийгмийн халамж зайлшгүй шаардлагатай иргэдэд хүргэж буй дэмжлэгийн хэмжээ амьжиргаанд хүрэлцэхүйц болно.</t>
  </si>
  <si>
    <t>Амьжиргааны баталгаажих доод түвшнээс доогуур орлоготой нэг иргэнд Орон нутгийн төсвөөс ногдож буй дундаж зардал</t>
  </si>
  <si>
    <t>Ахмад настны тусламж, дэмжлэг</t>
  </si>
  <si>
    <t>Халамжийн үйлчилгээнд хамрагдсан амьжиргааны баталгаажих түвшнээс доогуур орлоготой ахмадын  тоо / эзлэх хувь</t>
  </si>
  <si>
    <t>Сэтгэл ханамжийн түвшин</t>
  </si>
  <si>
    <t>Амьжиргааг сайжруулах тусламж, дэмжлэг</t>
  </si>
  <si>
    <t>Орон нутгаас үзүүлж буй дэмжлэгт хамрагдсан давхардсан гачигдалтай хүүхдийн тоо</t>
  </si>
  <si>
    <t>Амьжиргааны баталгаажих түвшнээс доогуур орлоготой, хөдөлмөрийн чадвартай хөдөлмөрийн насны иргэдээс хөдөлмөр эрхлэлтийн үйлчилгээнд хамрагдсан хувь</t>
  </si>
  <si>
    <t>Нийгмийн хамгаалал зайлшгүй шаардлагатай нийгмийн бүлэгт чиглэсэн хөтөлбөр</t>
  </si>
  <si>
    <t>Хөгжлийн бэрхшээлтэй иргэдийн хөгжил, хамгаалал</t>
  </si>
  <si>
    <t>Хөгжлийн бэрхшээлтэй иргэний эрүүл мэндийн онцлог нөхцөлд тохируулан, чадамжгүй байдлыг бууруулах, бодит чадамжийг нэмэгдүүлэхэд зориулсан олон улсын стандартын дагуу үнэлгээ хийх, дахин үнэлгээ хийх, эрүүл мэндийн, сэтгэлзүйн, мэргэжлийн нөхөн сэргээлтийн үйлчилгээ, ХБИ болон хүүхдэд төрийн үйлчилгээг хүртээмжтэй хүргэх, олон нийтийн үйл ажиллагаанд оролцоход хүртээмжтэй байдлыг нэмэгдүүлэхтэй холбоотой зардал /дохионы хэлмэрч, баррел үсгэн мэдээлэл/, Байнгын асаргаа шаардлагатай ХБХүүхдийн эцэг эх, асран хамгаалагчийг дэмжих, ХБИ-ны орон байрны асуудлыг шийдэхэд дэмжлэг үзүүлэх, ХБИ-ний хүртээмжтэй байдлыг нэмэгдүүлэхэд сургалт, нөлөөлөл, стандартын хэрэгжилтийг хангах үйл ажиллагааг багтаан ойлгоно.</t>
  </si>
  <si>
    <t>Хөгжлийн бэрхшээлтэй иргэдийг нийгмийн амьдралд саадгүй оролцох хүртээмжийг сайжруулна.</t>
  </si>
  <si>
    <t>ХБХүүхдийн суурь боловсролын хамрагдалт</t>
  </si>
  <si>
    <t>ХБИ-ны орон сууцны хүртээмж</t>
  </si>
  <si>
    <t>Шинээр орон сууцны дэмжлэгт хамрагдсан ХБИ тоо</t>
  </si>
  <si>
    <t>ХБИ, ХБХүүхдийн дэмжих үйлчилгээ</t>
  </si>
  <si>
    <t xml:space="preserve">Байнгын үйлчилгээнд хамрагддаг хавсарсан болон хүнд хэлбэрийн ХБХүүхэд </t>
  </si>
  <si>
    <t>ХБИргэний суурь чадамжийн түр болон мэргэжлийн, их дээд сургуульд хамрагдалт</t>
  </si>
  <si>
    <t>Сургалт, нөлөөлөл, стандартын хэрэгжилтийг хангах (Бүх ТЕЗ)</t>
  </si>
  <si>
    <t>Олон нийтийн арга хэмжээнд хамрагдсан ХБИ тоо</t>
  </si>
  <si>
    <t>ХБИ-ний хүртээмжтэй байдлын стандартыг ханган зохион байгуулсан төрийн байгууллагын арга хэмжээний тоо</t>
  </si>
  <si>
    <t>72XXX</t>
  </si>
  <si>
    <t>Хүүхэд, гэр бүлийн хөгжил хамгаалал</t>
  </si>
  <si>
    <t>Гэр бүлийн эрүүл тогтвортой байдалыг хадгалах, хүмүүжлийн эерэг хандлагыг төлөвшүүлэх зөвөлгөө, сургалт, нөлөөллийн үйл ажиллагаа, хүүхэд хамгаалал, хүүхдийн урт хугацааны асрамж, хүүхэд асрах хувилбарт үйлчилгээ, хүүхдийн тодорхой чадваруудыг хөгжүүлэх, хүүхэд харах үйлчилгээ, хүүхдийн мөнгөн тусламж, өрх толгойлсон, олон хүүхэдтэй өрхөд үзүүлэх тусламж, дэмжлэг, хүн амын өсөлтийг дэмжих дэмжлэг /цалинтай ээж, Эхийн алдар одонтой эхчүүдэд олгох мөнгөн тусламж, жирэмсэн болон хөхүүл эхийн тэтгэмж/ залуучуудын эрүүл мэнд, амьдрах чадварт сөргөөр нөлөөлөх дадал зуршлыг бууруулах, залуучуудын эвлэлдэн нэгдэх, шийдвэр гаргах түвшинд нөлөөлөх чадавхийг бэхжүүлэх, гэр бүлийн бүх гишүүдийн хүчирхийлэл, жендерийн асуудлыг энэхүү хөтөлбөрт багтаан ойлгоно.</t>
  </si>
  <si>
    <t>Хүүхдийн эсрэг хүчирхийллийг буурсан байна.</t>
  </si>
  <si>
    <t>'Хүүхэд хамгааллын үйлчилгээ авахаар хандсан хүүхдийн эзлэх хувь</t>
  </si>
  <si>
    <t>Судалгаа шинжилгээ, олон талт хамтын ажиллагаа</t>
  </si>
  <si>
    <t>Байнгын идэвхитэй хамтран ажилладаг төрийн болон төрийн бус байгууллагын тоо</t>
  </si>
  <si>
    <t>Гэр бүлийн боловсролыг дээшлүүлнэ.</t>
  </si>
  <si>
    <t>Гэр бүлийн хүчирхийллийн тоо</t>
  </si>
  <si>
    <t>Хүүхдийн хөгжлийн үйлчилгээ</t>
  </si>
  <si>
    <t>Хүүхэд хөгжлийн үйлчилгээнд  хамрагдсан хүүхдийн тоо</t>
  </si>
  <si>
    <t xml:space="preserve"> Ахмад настны хөгжил хамгаалал</t>
  </si>
  <si>
    <t>Ахмад настны нийгэм эдийн засгийн байдал, эрүүл идэвхитэй насжилтыг дэмжих хөдөлгөөн, сэтгэл зүйн үйлчилгээ, нийгмийн идэвхийг сайжруулж амьдрах нөхцлийг насжилтаас шалтгаалан бууруулахгүй байх сайн дурын болон цалин, хөлстэй хөдөлмөр эрхлэлтийг нэмэгдүүлэх, оролцогч талуудыг насжиж буй иргэдэд шаардлагатай дэмжлэгийг зохион байгуулалттайгаар хүргэхтэй холбоотой үйл ажиллагааг багтаан ойлгоно.</t>
  </si>
  <si>
    <t>Ахмад настны нийгэмд оруулах ашиг тусыг өсгөнө.</t>
  </si>
  <si>
    <t>Эрүүл, идэвхитэй ахмад настны нийт ахмад настанд эзлэх хувь</t>
  </si>
  <si>
    <t>Эрүүл насжилтыг дэмжих</t>
  </si>
  <si>
    <t>Үйл ажиллагааны чадавхийг хадгалсан болон хөгжүүлсэн ахмад настны тоо</t>
  </si>
  <si>
    <t xml:space="preserve">Насжилттай холбоотой сөрөг хэвшмэл ойлголтыг бууруулна. </t>
  </si>
  <si>
    <t>Тэтгэвэрт бэлтгэх, хөтөлбөртэй аж ахуйн нэгж байгууллагын тоо, эзлэх хувь</t>
  </si>
  <si>
    <t>Насжилтын сөрөг хандлагыг өөрчлөх</t>
  </si>
  <si>
    <t>Тэтгэвэрт бэлтгэх хөтөлбөрийн тоо /салбараар/</t>
  </si>
  <si>
    <t>Ахмад, настны нийгэм эдийн засгийн байдлыг сайжруулах</t>
  </si>
  <si>
    <t>Шинээр хөдөлмөр эрхэлсэн, сайн дурын ажил хийсэн ахмад настны тоо</t>
  </si>
  <si>
    <t>Хөдөлмөр эрхлэлт</t>
  </si>
  <si>
    <t xml:space="preserve">Хөдөлмөр </t>
  </si>
  <si>
    <t>Хөдөлмөр хөтөлбөр нь хөдөлмөр эрхлэлтийг нэмэгдүүлэх болон хөдөлмөрийн харилцааны  бүхий л  асуудлыг багтаасан цогц хөтөлбөр юм.  Хөдөлмөр эрхлэлтийг нэмэгдүүлэх нийтлэг үйлчилгээ, зуучлал, сургалт, санхүүгийн дэмжлэг,түр болон цагийн ажлын байраар хангах, ХБИ, ахмад, эмэгтэйчүүдийн хөдөмөр эрхлэлтийг дэмжихтэй холбоотой үйл ажиллагаа, ажил олгогчийг дэмжих дэмжлэг, орон нутагт ажлын байр бий болгох дэмжлэг, үйл ажиллагаа хамаарна. Хөдөлмөрийн харилцаа нь хөдөлмөрийн харилцааны бүхий л хууль тогтоомжийг сурталчлах таниулах, ХЭААБ-н хууль, журам, бусад холбоотой хууль, журмын хэрэгжилтийг хангах үйл ажиллагааг багтаан ойлгоно.</t>
  </si>
  <si>
    <t>Хөдөлмөр эрхлэлтийн түвшин/аймгаар/</t>
  </si>
  <si>
    <t>Ажил олгогчийг дэмжих</t>
  </si>
  <si>
    <t>Шинэ ажлын байрны тоо</t>
  </si>
  <si>
    <t>Боловсрол, шинжлэх ухаан</t>
  </si>
  <si>
    <t>Сургуулийн өмнөх боловсрол</t>
  </si>
  <si>
    <t>2-5 насны хүүхдийн [бие бялдар, танин мэдэхүй, нийгэмшил], сэтгэл хөдлөлийн цогц хөгжлийг дэмжих, 5 настай хүүхдийг сургуульд элсэх, нийгмийн харилцаанд оролцоход нь бэлтгэх сургалт, хөгжлийн болон дэмжин туслах, хөгжүүлэх үйл ажиллагаа энд хамаарна.</t>
  </si>
  <si>
    <t xml:space="preserve">Сургуулийн өмнөх боловсролд хамрагдах тэгш боломж бүрдүүлнэ. </t>
  </si>
  <si>
    <t>Сургалтын орчны стандарт хангасан цэцэрлэгийн хувь</t>
  </si>
  <si>
    <t xml:space="preserve">Цэцэрлэгийн үндсэн анги хичээллүүлэх.
</t>
  </si>
  <si>
    <t>Цэцэрлэгийн үндсэн сургалтад хамрагдсан хүүхдийн тоо</t>
  </si>
  <si>
    <t>хамаарах тогтмол зардлыг сонгон оруулна</t>
  </si>
  <si>
    <t>Хувилбарт сургалт явуулах</t>
  </si>
  <si>
    <t>Хувилбарт сургалтад хамрагдсан хүүхдийн тоо</t>
  </si>
  <si>
    <t>Ерөнхий боловсрол</t>
  </si>
  <si>
    <t>Суралцагчдад бие даан сурч, амьдрахад нь шаардагдах суурь мэдлэг, чадварыг хөгжүүлж, ёс суртахуунтай, хариуцлагатай, ажил мэргэжлийн чиг баримжаатай иргэнийг төлөвшүүлэх] хичээл, хичээлээс гадуурх сургалтын болон дэмжин туслах, хөгжүүлэх үйл ажиллагаа энд хамаарна.</t>
  </si>
  <si>
    <t>Сургалтын орчны стандарт хангасан сургуулийн хувь</t>
  </si>
  <si>
    <t>Сургалтын болон хөгжүүлэх үйл ажиллагаа явуулах</t>
  </si>
  <si>
    <t>Хичээлийн жилийн нийт суралцагчдын тоо</t>
  </si>
  <si>
    <t>Мэргэжлийн боловсрол</t>
  </si>
  <si>
    <t>Иргэдэд тодорхой ажил, мэргэжилд тусгайлан шаардлагатай чадамж эзэмшүүлэх сургалтын болон дэмжин туслах, хөгжүүлэх үйл ажиллагаа энд хамаарна.</t>
  </si>
  <si>
    <t xml:space="preserve">Төгсөгчдийн чадамжийг хөдөлмөрийн зах зээлийн эрэлт, хэрэгцээнд нийцүүлнэ. </t>
  </si>
  <si>
    <t>Мэргэжлийн боловсрол, сургалтад хамрагдсан төгсөгчдийн хөдөлмөр эрхлэлтийн хувь</t>
  </si>
  <si>
    <t>Аймаг, орон нутгийн хөгжлийг дэмжих ажиллах хүчний хэрэгцээний судалгааг хийх</t>
  </si>
  <si>
    <t>Ажиллах хүчний прогноз судалгааны давтамж</t>
  </si>
  <si>
    <t>удаа</t>
  </si>
  <si>
    <t>Мэргэжлийн, техникийн боловсролын сургалт явуулах</t>
  </si>
  <si>
    <t>Сургалтанд хамрагдсан хүний тоо</t>
  </si>
  <si>
    <t>Орон нутгийн өмчид хамааралтай сургуулийн тогтмол зардлыг оруулна</t>
  </si>
  <si>
    <t>Үр дүнгийн шалгуур үзүүлэлт</t>
  </si>
  <si>
    <t>Зорилтот үр дүнгийн код</t>
  </si>
  <si>
    <t>Зорилтот үр дүн (Priority outcomes)</t>
  </si>
  <si>
    <t>Суурь он</t>
  </si>
  <si>
    <t>2024 оны зорилтот түвшин</t>
  </si>
  <si>
    <t>---сонгох--</t>
  </si>
  <si>
    <t>Гарц, түүний гүйцэтгэлийн шалгуур үзүүлэлт</t>
  </si>
  <si>
    <t>Гарцын ШҮ код</t>
  </si>
  <si>
    <t>Гарцын гүйцэтгэлийн шалгуур үзүүлэлт</t>
  </si>
  <si>
    <t>2025 оны зорилтот түвшин</t>
  </si>
  <si>
    <t>Гүйцэтгэлийн хэмжүүрийг тооцох давтамж</t>
  </si>
  <si>
    <t>Оролдож болохгүй.</t>
  </si>
  <si>
    <t>---сонго--</t>
  </si>
  <si>
    <t>---Энэ талбар Автомат: Гарцын нэр--</t>
  </si>
  <si>
    <t>--ГШҮ Код сонго</t>
  </si>
  <si>
    <t>---Автомат: Гарцын гүйцэтгэлийн шалгуур үзүүлэлт--</t>
  </si>
  <si>
    <t>---бичих---</t>
  </si>
  <si>
    <t>70105_011</t>
  </si>
  <si>
    <t>Орон нутгийн бодлого удирдлага , үйл ажиллагааны хэрэгжилт,зохицуулалтыг сайжруулна</t>
  </si>
  <si>
    <t>70106_011</t>
  </si>
  <si>
    <t>жилийн хөгжлийн төлөвлөгөөны хэрэгжилт</t>
  </si>
  <si>
    <t>70106_02</t>
  </si>
  <si>
    <t>70106_021</t>
  </si>
  <si>
    <t>хэрэглэгчийн сэтгэл ханамжийн дундаж үнэлгээ</t>
  </si>
  <si>
    <t>Нийтлэг үйлчилгээ</t>
  </si>
  <si>
    <t>70106_031</t>
  </si>
  <si>
    <t>байгууллагын гүйцэтгэлийн төлөвлөгөөны хэрэгжилт</t>
  </si>
  <si>
    <t>70429_011</t>
  </si>
  <si>
    <t>Төрийн болон орон нутгийн өмчийн хөрөнгийн ашиглалт, хадгалалт, хамгаалалтад хяналт тавих</t>
  </si>
  <si>
    <t>Төрийн болон орон нутгийн өмчийн байгууллагын гэрээний биелэлтийн дундаж хувь</t>
  </si>
  <si>
    <t>70418_011</t>
  </si>
  <si>
    <t>71105_011</t>
  </si>
  <si>
    <t>71101_01</t>
  </si>
  <si>
    <t>71101_011</t>
  </si>
  <si>
    <t>70708_01</t>
  </si>
  <si>
    <t>70708_011</t>
  </si>
  <si>
    <t>70709_011</t>
  </si>
  <si>
    <t>71506_01</t>
  </si>
  <si>
    <t>71506_011</t>
  </si>
  <si>
    <t>Стандартын шаардлага хангасан ундны усаар хангагдсан хүн амын тоо</t>
  </si>
  <si>
    <t>71502_011</t>
  </si>
  <si>
    <t>71502_02</t>
  </si>
  <si>
    <t>71502_021</t>
  </si>
  <si>
    <t>Хот суурин газрын ногоон байгууламжийн талбай</t>
  </si>
  <si>
    <t>71507_01</t>
  </si>
  <si>
    <t>71507_011</t>
  </si>
  <si>
    <t>71508_01</t>
  </si>
  <si>
    <t>71508_011</t>
  </si>
  <si>
    <t>71406_011</t>
  </si>
  <si>
    <t>71406_021</t>
  </si>
  <si>
    <t>71406_031</t>
  </si>
  <si>
    <t>71602_011</t>
  </si>
  <si>
    <t>71701_01</t>
  </si>
  <si>
    <t>71701_011</t>
  </si>
  <si>
    <t>71702_01</t>
  </si>
  <si>
    <t>71702_011</t>
  </si>
  <si>
    <t>71702_02</t>
  </si>
  <si>
    <t>71702_021</t>
  </si>
  <si>
    <t>71702_03</t>
  </si>
  <si>
    <t>71702_031</t>
  </si>
  <si>
    <t>71702_04</t>
  </si>
  <si>
    <t>71702_041</t>
  </si>
  <si>
    <t>70801_01</t>
  </si>
  <si>
    <t>70801_011</t>
  </si>
  <si>
    <t>70801_02</t>
  </si>
  <si>
    <t>70801_021</t>
  </si>
  <si>
    <t>70801_03</t>
  </si>
  <si>
    <t>70801_031</t>
  </si>
  <si>
    <t>70801_04</t>
  </si>
  <si>
    <t>70801_041</t>
  </si>
  <si>
    <t>70801_05</t>
  </si>
  <si>
    <t>Малчдыг чадавхижуулах</t>
  </si>
  <si>
    <t>70801_051</t>
  </si>
  <si>
    <t>чадавхижуулах арга хэмжээнд хамрагдсан малчид</t>
  </si>
  <si>
    <t>70802_01</t>
  </si>
  <si>
    <t>70802_011</t>
  </si>
  <si>
    <t>70802_02</t>
  </si>
  <si>
    <t>70802_021</t>
  </si>
  <si>
    <t>70802_03</t>
  </si>
  <si>
    <t>70802_031</t>
  </si>
  <si>
    <t>70803_01</t>
  </si>
  <si>
    <t>70803_011</t>
  </si>
  <si>
    <t>70803_02</t>
  </si>
  <si>
    <t>70803_021</t>
  </si>
  <si>
    <t>70803_03</t>
  </si>
  <si>
    <t>70803_031</t>
  </si>
  <si>
    <t>70804_01</t>
  </si>
  <si>
    <t>70804_011</t>
  </si>
  <si>
    <t>70804_02</t>
  </si>
  <si>
    <t>70804_021</t>
  </si>
  <si>
    <t>70804_03</t>
  </si>
  <si>
    <t>70804_031</t>
  </si>
  <si>
    <t>70804_04</t>
  </si>
  <si>
    <t>70804_041</t>
  </si>
  <si>
    <t>70804_05</t>
  </si>
  <si>
    <t>70804_051</t>
  </si>
  <si>
    <t>70804_06</t>
  </si>
  <si>
    <t>70804_061</t>
  </si>
  <si>
    <t>70804_07</t>
  </si>
  <si>
    <t>70804_071</t>
  </si>
  <si>
    <t>70804_08</t>
  </si>
  <si>
    <t>70804_081</t>
  </si>
  <si>
    <t>70804_09</t>
  </si>
  <si>
    <t>70804_091</t>
  </si>
  <si>
    <t>71703_01</t>
  </si>
  <si>
    <t>71703_011</t>
  </si>
  <si>
    <t>71703_02</t>
  </si>
  <si>
    <t>71703_021</t>
  </si>
  <si>
    <t>71411_01</t>
  </si>
  <si>
    <t>71411_011</t>
  </si>
  <si>
    <t>71408_01</t>
  </si>
  <si>
    <t>71408_011</t>
  </si>
  <si>
    <t>714XX_01</t>
  </si>
  <si>
    <t>714XX_011</t>
  </si>
  <si>
    <t>714XX_02</t>
  </si>
  <si>
    <t>714XX_021</t>
  </si>
  <si>
    <t>714XX_03</t>
  </si>
  <si>
    <t>714XX_031</t>
  </si>
  <si>
    <t>714XX_04</t>
  </si>
  <si>
    <t>714XX_041</t>
  </si>
  <si>
    <t>714XX_05</t>
  </si>
  <si>
    <t>714XX_051</t>
  </si>
  <si>
    <t>714XX_06</t>
  </si>
  <si>
    <t>714XX_061</t>
  </si>
  <si>
    <t>714XX_07</t>
  </si>
  <si>
    <t>714XX_071</t>
  </si>
  <si>
    <t>714XX_08</t>
  </si>
  <si>
    <t>714XX_081</t>
  </si>
  <si>
    <t>714XX_09</t>
  </si>
  <si>
    <t>714XX_091</t>
  </si>
  <si>
    <t>714XX_10</t>
  </si>
  <si>
    <t>714XX_101</t>
  </si>
  <si>
    <t>714XX_11</t>
  </si>
  <si>
    <t>714XX_111</t>
  </si>
  <si>
    <t>714XX_12</t>
  </si>
  <si>
    <t>714XX_121</t>
  </si>
  <si>
    <t>714XX_13</t>
  </si>
  <si>
    <t xml:space="preserve">генетик нөөцийг бүртгэх , хадгалах, хамгаалах, </t>
  </si>
  <si>
    <t>714XX_131</t>
  </si>
  <si>
    <t>714XX_14</t>
  </si>
  <si>
    <t>714XX_141</t>
  </si>
  <si>
    <t>714XX_15</t>
  </si>
  <si>
    <t>714XX_151</t>
  </si>
  <si>
    <t>714XX_16</t>
  </si>
  <si>
    <t>714XX_161</t>
  </si>
  <si>
    <t>71902_01</t>
  </si>
  <si>
    <t>71902_011</t>
  </si>
  <si>
    <t>71902_02</t>
  </si>
  <si>
    <t>71902_021</t>
  </si>
  <si>
    <t>71902_022</t>
  </si>
  <si>
    <t>72206_01</t>
  </si>
  <si>
    <t>72206_012</t>
  </si>
  <si>
    <t>72206_02</t>
  </si>
  <si>
    <t>72206_021</t>
  </si>
  <si>
    <t>72206_03</t>
  </si>
  <si>
    <t>72206_031</t>
  </si>
  <si>
    <t>72206_032</t>
  </si>
  <si>
    <t>72XXX_011</t>
  </si>
  <si>
    <t>72XXX_02</t>
  </si>
  <si>
    <t>72XXX_021</t>
  </si>
  <si>
    <t>72208_01</t>
  </si>
  <si>
    <t>72208_011</t>
  </si>
  <si>
    <t>72208_02</t>
  </si>
  <si>
    <t>72208_021</t>
  </si>
  <si>
    <t>72208_03</t>
  </si>
  <si>
    <t>72208_031</t>
  </si>
  <si>
    <t xml:space="preserve">Хөдөлмөр эрхлэлтийг дэмжих </t>
  </si>
  <si>
    <t>72102_01</t>
  </si>
  <si>
    <t>72102_011</t>
  </si>
  <si>
    <t>71804_01</t>
  </si>
  <si>
    <t>71804_011</t>
  </si>
  <si>
    <t>71804_02</t>
  </si>
  <si>
    <t>71804_021</t>
  </si>
  <si>
    <t>Зориулалт, арга хэмжээний ангилал ба түүний хэрэглээ</t>
  </si>
  <si>
    <t>Бүлэг</t>
  </si>
  <si>
    <t xml:space="preserve">Батлагдсан  ангилал </t>
  </si>
  <si>
    <t xml:space="preserve">Шинээр тодорхойлсон </t>
  </si>
  <si>
    <t>Зориулалт, арга хэмжээний нэр</t>
  </si>
  <si>
    <t>Зориулалт, арга хэмжээний тодорхойлолт</t>
  </si>
  <si>
    <t>Үйл ажиллагааны урсгал зардлын ерөнхий зориулалт</t>
  </si>
  <si>
    <t>Үндсэн үйл ажиллагаан</t>
  </si>
  <si>
    <t>Үндсэн үйл ажиллагааны зардал Төсвийн байгууллагын өдөр тутмын хэвийн үйл ажиллагааг хэвийн явуулахад шаардагдах зардлын эдийн засгийн ангиллын бараа, ажил, үйлчилгээ хамаарна.</t>
  </si>
  <si>
    <t>Туслах үйл ажиллагаан</t>
  </si>
  <si>
    <t>Туслах үйл ажиллагааны зардал Төсвийн тухай хуулийн 44 дүгээр зүйлд заасан туслах үйл ажиллагаа эрхэлдэг байгууллагын бараа, ажил, үйлчилгээ хамаарна.</t>
  </si>
  <si>
    <t>Гэрээгээр гүйцэтгүүлэх ажил, үйлчилгээ</t>
  </si>
  <si>
    <t>Гэрээгээр гүйцэтгэх ажил үйлчилгээ Төсвийн байгууллагад тодорхой хугацаанд гэрээний үндсэн дээр ажиллаж байгаа ажилтнуудад төлсөн зардал</t>
  </si>
  <si>
    <t>Гадаад зээлээр хэрэгжүүлэх ажил, үйлчилгээ</t>
  </si>
  <si>
    <t>Гадаад зээлээр гүйцэтгэх ажил, үйлчилгээ Холбогдох гэрээ хэлэлцээрийн дагуу гадаадын улс орны Засгийн газар болон хөгжлийн байгууллагын бүх төрлийн зээлээр хэрэгжүүлж байгаа төслийн нэгжийн үндсэн үйл ажиллагаа энд хамаарна.</t>
  </si>
  <si>
    <t>Гадаад тусламжаар гүйцэтгэх ажил, үйлчилгээ</t>
  </si>
  <si>
    <t>Гадаад тусламжаар гүйцэтгэх ажил, үйлчилгээ Холбогдох гэрээ хэлэлцээрийн дагуу гадаадын улс орны Засгийн газар болон хөгжлийн байгууллагын буцалтгүй тусламжаар хэрэгжүүлж байгаа төслийн нэгжийн үндсэн үйл ажиллагаа энд хамаарна.</t>
  </si>
  <si>
    <t>Баг, хорооны үйл ажиллагаа</t>
  </si>
  <si>
    <t>Баг, хорооны үйл ажиллагааны зардал Төсвийн захирагчийн эрхгүй засаг захиргааны нэгж болох баг, хороодын үйл ажиллагааг сум, дүүргийн ЗДТГ-аас тусад нь харуулах зорилгоор энд бүртгэнэ.</t>
  </si>
  <si>
    <t>Хот тосгоны үйл ажиллагаа</t>
  </si>
  <si>
    <t>Хот, тосгоны үйл ажиллагааны зардал Албан ёсоор төсвийн захирагчийн эрхгүй боловч хуульд заасны дагуу хот болон тосгоны статустай засаг захиргааны нэгжийн үйл ажиллагааг хэвийн явуулахад шаардагдах зардлууд хамаарна.</t>
  </si>
  <si>
    <t>Бусдаар гүйцэтгүүлсэн нийтлэг ажил үйлчилгээний зардлын зориулалт</t>
  </si>
  <si>
    <t>Байгууллага гуравдагч этгээдийн багц үйлчилгээг худалдан авахад төлөх зардлын зориулалтыг энэ бүлэгт бүртгэнэ. Дараах зориулалтуудаас бүрдэнэ.</t>
  </si>
  <si>
    <t>Аудит, баталгаажуулалт, зэрэглэл тогтоох</t>
  </si>
  <si>
    <t xml:space="preserve">Аудитын баталгаажуулалт, зэрэглэл тогтоохтой холбогдсон зардал хамаарна. </t>
  </si>
  <si>
    <t>Эд, хөрөнгийн даатгал</t>
  </si>
  <si>
    <t>Байгууллагын эд хөрөнгийн даатгалд төсвөөс зарцуулсан зардал  хамаарна.</t>
  </si>
  <si>
    <t>Тээврийн хэрэгслийн даатгал</t>
  </si>
  <si>
    <t>Байгууллагад бүртгэлтэй тээврийн хэрэгслийн даатгалын төлбөр хамаарна.</t>
  </si>
  <si>
    <t>Мэдээлэл, сурталчилгааны зардал</t>
  </si>
  <si>
    <t>Мэдээлэл, сурталчилгааны зардал Төрийн ажил, үйлчилгээг олон нийтэд мэдээлэх, таниулах, сурталчлах үйл ажиллагаатай холбогдон гарах зардал хамаарна.</t>
  </si>
  <si>
    <t>Тээврийн хэрэгслийн оношилгоо</t>
  </si>
  <si>
    <t>Байгууллагад  бүртгэлтэй  тээврийн хэрэгслийн оношлогооны зардал хамаарна.</t>
  </si>
  <si>
    <t>Тээврийн хэрэгслийн татвар</t>
  </si>
  <si>
    <t xml:space="preserve">Байгууллагад бүртгэлтэй тээврийн хэрэгслийн татварын зардал хамаарна </t>
  </si>
  <si>
    <t>Банк, санхүүгийн байгууллагын үйлчилгээний хураамж</t>
  </si>
  <si>
    <t xml:space="preserve">Банк, санхүүгийн  байгууллагын үйлчилгээний хураамжид төсвөөс  зарцуулсан зардал хамаарна </t>
  </si>
  <si>
    <t>Газрын зургийн зардал</t>
  </si>
  <si>
    <t>Газрын зургийн зардал Геодези, зураг зүйн тухай хуулийн дагуу геодезийн сүлжээ байгуулах, төрөл бүрийн машстабын байр зүйн болон мөрөн гол, нуурын ёроолын зураг үйлдэх, шинэчлэх, хэвлэх болон бусад зардлуудыг энэ ангилалд бүртгэнэ.</t>
  </si>
  <si>
    <t>Газрын хянан баталгааны зардал</t>
  </si>
  <si>
    <t>Газpын хянан баталгааны заpдал Газрын тухай хуулийн дагуу газрын төлөв байдал, чанарын тогтвортой гол үзүүлэлтүүдийг хууль тогтоомжид заасан хугацаанд давтан тодорхойлж, улсын хяналтад авсан анхны үзүүлэлттэй харьцуулан дүгнэлт гаргахтай холбоотойгоор гарах зардлыг энэ ангилалд бүртгэнэ. Зардлын эдийн засгийн ангиллын бусдаар гүйцэтгүүлсэн бусад нийтлэг ажил үйлчилгээний төлбөр хураамж (210801)-тай холбогдоно.</t>
  </si>
  <si>
    <t>Өмгөөлөл, хуулийн зөвлөхийн үйлчилгээний хөлс</t>
  </si>
  <si>
    <t>Өмгөөлөл, хуулийн зөвлөхийн үйлчилгээний хөлс Төсвийн байгууллага гуравдагч этгээдээс өмгөөлөл, хуулийн зөвлөх үйлчилгээ авахад гарах зардлыг энэ ангилалд бүртгэнэ.</t>
  </si>
  <si>
    <t>Уран бүтээл хийлгэх</t>
  </si>
  <si>
    <t>Уран бүтээл хийлгэх Соёл, урлагийн байгууллагуудын шинээр болон шинэчлэн найруулсан уран бүтээл хийхтэй холбогдон гарах зардлууд тухайлбал, урлагийн хувцас хэрэглэл хийлгэх, тайзны гэрэлтүүлэг жижиг хэрэгслүүд худалдаж авах найруулагч хөлслөх гэх мэт зардлуудыг энэ ангилалд бүртгэнэ.</t>
  </si>
  <si>
    <t>Эрдэм шинжилгээ, судалгааны ажил</t>
  </si>
  <si>
    <t>Эрдэм шинжилгээ, судалгааны ажил Тухайн байгууллагын чиг үүргийг хэрэгжүүлэхтэй холбоотойгоор гуравдагч этгээдээр зайлшгүй хийлгэх шаардлагатай эрдэм шинжилгээ судалгааны ажил, эдгээртэй холбоотой орчуулгын ажлын зардлыг энэ ангилалд бүртгэнэ.</t>
  </si>
  <si>
    <t>Улс орноо гадаадад сурталчлах</t>
  </si>
  <si>
    <t>Олон улсын хэмжээнд зохион байгуулагдаж буй үзэсгэлэн, арга хэмжээнд Монгол улсыг сурталчлах зорилгоор Засгийн газрын тогтоол шийдвэрийн дагуу оролцохтой холбоотой зардлыг энэ ангилалд бүртгэнэ.</t>
  </si>
  <si>
    <t>Харуул, хамгаалалтын зардал</t>
  </si>
  <si>
    <t>Харуул, хамгаалалтын зардал Байгууллага үндсэн үйл ажиллагаагаа эрхлэн явуулдаг байр, орон сууцыг хамгаалах ажлыг гуравдагч этгээдээр гүйцэтгүүлэхтэй холбогдон гарах зардлыг энэ ангилалд бүртгэнэ.</t>
  </si>
  <si>
    <t>Холбооны суваг ашигласны хөлс</t>
  </si>
  <si>
    <t>Холбооны суваг ашигласны хөлс Байгууллагын үйл ажиллагааг хэрэгжүүлэхтэй холбоотойгоор сансрын болон бусад байгууллагын холбооны сувгийг ашиглахад гарах зардлыг энэ ангилалд бүртгэнэ. Тухайлбал, интелсат, ройтерсийн суваг ашигласны төлбөр, салбарын системийн програм хангамжийн холбооны суваг ашигласны төлбөр, ус цаг уурын байгууллагуудын сүлжээ ашигласны төлбөр гэх мэт.</t>
  </si>
  <si>
    <t>Гэрээт ажиллагсдын зардал</t>
  </si>
  <si>
    <t>Гэрээт ажиллагсдын зардал Төсвийн байгууллагын өөрийн хүн хүчний нөөцөөр хэрэгжүүлэх боломжгүй тодорхой ажлуудыг гуравдагч этгээдээр гэрээний үндсэн дээр гүйцэтгүүлэхэд шаардагдах (орчуулга, судалгаа шинжилгээ г.м) төлбөрийг энд бүртгэнэ.</t>
  </si>
  <si>
    <t>Төлбөрийн чадваргүй иргэдэд үзүүлэх өмгөөллийн үйлчилгээний хөлс</t>
  </si>
  <si>
    <t>Төлбөрийн чадваргүй иргэдэд үзүүлэх өмгөөллийн үйлчилгээний хөлс Төлбөрийн чадваргүй яллагдагчид үзүүлэх хууль зүйн туслалцааны тухай хуульд заасны дагуу хууль зүйн зөвлөгөө өгөх, өмгөөллийн үйлчилгээ үзүүлэхэд гарах зардлыг энд бүртгэнэ.</t>
  </si>
  <si>
    <t>Зөвлөл, хороо, комиссын гишүүдийн ажлын хөлс</t>
  </si>
  <si>
    <t>Зөвлөл, хороо, комиссын гишүүдийн ажлын хөлс Хууль, тогтоомж, Засгийн газрын шийдвэрээр байгуулагдсан зөвлөл, хороо, комиссын гишүүдэд олгох ажлын хөлсийг энд бүртгэнэ. Зардлын эдийн засгийн ангиллын бусдаар гүйцэтгүүлсэн бусад нийтлэг ажил үйлчилгээний төлбөр хураамж (210801)-тай холбогдоно.</t>
  </si>
  <si>
    <t>Байр ашиглалтын үйлчилгээ</t>
  </si>
  <si>
    <t>Байр ашиглалтын үйлчилгээ Төрийн болон орон нутгийн өмчид бүртгэлтэй байрны цэвэрлэгээ, сантехник, засвар арчилгаа болон бусад холбогдох үйлчилгээг гуравдагч этгээдээс худалдан авахтай холбоотой зардлын зориулалтыг энд бүртгэнэ.</t>
  </si>
  <si>
    <t>Лабораторийн итгэмжлэл</t>
  </si>
  <si>
    <t>Лабораторийн итгэмжлэл Мэргэжлийн хяналт болон бусад салбарын лабораториудад итгэмжлэл авах, лабораторийн бусад холбогдох үйлчилгээний зардлын зориулалтыг энд бүртгэнэ.</t>
  </si>
  <si>
    <t>Цахим хуудасны бүртгэлийн хураамж</t>
  </si>
  <si>
    <t>Цахим хуудасны бүртгэлийн хураамж Төсөвт байгууллагын цахим хуудас ашигласны жилийн төлбөр, цахим хуудас шинэчлэх, өргөжүүлэх гэм мэт бусад зардлын зориулалтыг энд бүртгэнэ.</t>
  </si>
  <si>
    <t>Шийдвэр гүйцэтгэлийн үйлчилгээ</t>
  </si>
  <si>
    <t>Иргэний хэргийн шүүхийн шийдвэр гүйцэтгэлийн үйл ажиллагааны орлогоос шүүхийн шийдвэр гүйцэтгэхтэй холбогдуулан гуравдагч этгээд буюу хөндлөнгийн гэрч, шинжээчид төлөх төлбөр, шийдвэр гүйцэтгэлийн бусад холбогдох зардлын зориулалтыг энд бүртгэнэ.</t>
  </si>
  <si>
    <t>Нөөц хөрөнгийн хадгалалт, хамгаалалт</t>
  </si>
  <si>
    <t>Нөөц хөрөнгийн хадгалалт, хамгаалалт Улсын стратегийн нөөцийн бараа, материалын хадгалалт, хамгаалалтын багц үйлчилгээ болон холбогдох бусад үйлчилгээний зардлын зориулалтыг энд бүртгэнэ.</t>
  </si>
  <si>
    <t>Хүүхэд харах үйлчилгээ</t>
  </si>
  <si>
    <t>Хүүхэд харах үйлчилгээ Хүүхэд харах үйлчилгээний тухай хуулийн дагуу гарах зардлын зориулалтыг энд бүртгэнэ.</t>
  </si>
  <si>
    <t>Бараа үйлчилгээний бусад нийтлэг зардлын зориулалт</t>
  </si>
  <si>
    <t>Эдийн засгийн ангиллын бараа үйлчилгээний зардлын бүлэгт хамаарч, төсөвт байгууллагуудад нийтлэг хэрэглэгддэг бараа үйлчилгээний зардлын зориулалтууд энд бүртгэгдэнэ.</t>
  </si>
  <si>
    <t>Төсвийн урамшуулал</t>
  </si>
  <si>
    <t>Байгууллагын өмнөх оны төсвийн зарлагын хэмнэлт, туслах үйл ажиллагааны ашгийг төсвийн урамшуулал болгон олгохдоо энэ зориулалт дээр бүртгэнэ..</t>
  </si>
  <si>
    <t>Нэг иргэнд ногдох нормативаар тооцсон</t>
  </si>
  <si>
    <t xml:space="preserve">Нэг иргэнд ногдох нормативаар тооцсон Өрхийн эрүүл мэндийн төвүүдийн багц үйлчилгээг батлагдсан норм, нормативаар тооцож олгоход энэ зориулалтыг ашиглана. </t>
  </si>
  <si>
    <t>Урьд оны өр</t>
  </si>
  <si>
    <t>Тухайн төсвийн жилээс өмнөх онуудад үүссэн төсвийн байгууллагын урсгал өрийг нөхөн барагдуулахад шаардагдах зардал болон, тухайн төсвийн жилд үүссэн өр төлбөрийг төсвийн ерөнхийлөн захирагчийн багцын түвшинд шийдвэрлэх боломжгүй нөхцөлд өрийг төсвөөс барагдуулахад энэ зориулалтыг ашиглана.</t>
  </si>
  <si>
    <t>Биеийн тамирын уралдаан, тэмцээн</t>
  </si>
  <si>
    <t>Байгууллагын албан хаагчдын дунд биеийн тамирын уралдаан тэмцээн зохион байгуулах, албан хаагчдыг нийтийн биеийн тамирын үйл ажиллагаанд хамруулахад энэ зориулалтаар бүртгэнэ.</t>
  </si>
  <si>
    <t>Төрийн байгууллага, ажилтны буруутай үйл ажиллагаанаас үүссэн хохирлын нөхөн төлбөр</t>
  </si>
  <si>
    <r>
      <rPr>
        <sz val="10"/>
        <color theme="1"/>
        <rFont val="Arial"/>
      </rPr>
      <t xml:space="preserve">Төрийн албаны тухай хуулийн 4.2.7-д заасны дагуу төрийн албан хаагч хууль тогтоомжид заасан бүрэн эрхээ хэрэгжүүлэх явцад гаргасан алдааны улмаас түүний учруулсан хохирлыг төр хариуцаж нөхөн төлбөр олгоход энэ зориулалтыг ашиглана. </t>
    </r>
    <r>
      <rPr>
        <b/>
        <i/>
        <sz val="10"/>
        <color theme="1"/>
        <rFont val="Arial"/>
      </rPr>
      <t>Хамаарахгүй зүйл</t>
    </r>
    <r>
      <rPr>
        <i/>
        <sz val="10"/>
        <color theme="1"/>
        <rFont val="Arial"/>
      </rPr>
      <t>: Эрх бүхий албан тушаалтан төрийн албан хаагчийг ажлаас үндэслэлгүй халсан нь шүүхээр тогтоогдсон тохиолдолд төрийн албан хаагчид олгох нөхөн төлбөр</t>
    </r>
  </si>
  <si>
    <t>Шүүхийн шийдвэрийн дагуу олгох төлбөр</t>
  </si>
  <si>
    <t>Шүүхийн шийдвэрийн дагуу олгох төлбөр Шүүхийн шийдвэрийн дагуу төсвийн байгууллагаас нэхэмжлэгчид олгох төлбөрийг энэ зориулалтаар бүртгэнэ.</t>
  </si>
  <si>
    <t>Уналга, цугларалт бэлтгэл сургууль</t>
  </si>
  <si>
    <t>Уналга, цугларалт, бэлтгэл сургууль Болзошгүй эрсдэлээс урьдчилан сэргийлэх зорилгоор зохион байгуулахаар төлөвлөсөн бэлэн байдлын цугларалт, бэлтгэл сургуулилттай холбоотой гарах зардлуудыг энэ зориулалтад бүртгэнэ.</t>
  </si>
  <si>
    <t>Унаа, хоолны хөнгөлөлт, хувийн унаа хэрэглэсний нөхөн төлбөрийг эрх бүхий албан тушаалтнуудад олгох</t>
  </si>
  <si>
    <t>Хууль тогтоомж, эрх зүйн бусад шийдвэрээр эрх бүхий албан тушаалтнуудад унаа хоолны төлбөрийг нөхөн олгоход энэ зориулалтаар бүртгэнэ.</t>
  </si>
  <si>
    <t>Сургалт семинар</t>
  </si>
  <si>
    <t>Сургалт семинар Байгууллагын үндсэн үйл ажиллагааны хүрээнд төлөвлөх боломжгүй байнгын бус голдуу нэг удаагийн шинжтэй арга хэмжээг хэрэгжүүлэхтэй холбогдсон сургалт, нэгдсэн семинар, хурал зөвлөгөөн зохион байгуулахад шаардагдах унаа, хоол, байрны түрээс, бичиг хэрэг гэх мэт зардлыг энэ зориулалтаар бүртгэнэ.</t>
  </si>
  <si>
    <t>Дээж худалдан авах</t>
  </si>
  <si>
    <t>Мэргэжлийн хяналт, мал эмнэлэг гэх мэт нарийн мэргэжлийн лабораторийн шинжилгээ, сорил тогтоох зэрэгт зориулж дээж худалдаж авах зардлыг энэ зориулалтаар бүртгэнэ.</t>
  </si>
  <si>
    <t>Татаасын зориулалт</t>
  </si>
  <si>
    <t>Цахилгаан дамжуулах системийн алдагдалд олгох татаас</t>
  </si>
  <si>
    <t>Цахилгааны эрчим хүч дамжуулах системийн үнэ тарифыг зах зээлийн бодит өртгөөс доогуур тогтоон мөрдөж байгаагаас үүдэлтэй алдагдлыг нөхөхөд Засгийн газраас өгөх татаасын зориулалтыг энд бүртгэнэ.</t>
  </si>
  <si>
    <t>Дулааны станцийн алдагдалд олгох татаас</t>
  </si>
  <si>
    <t>Дулааны эрчим хүч үйлдвэрлэх дамжуулах системийн үнэ тарифыг зах зээлийн бодит өртгөөс доогуур тогтоон мөрдөх, болон бусад төрөөс хамааралтай шалтгаанаас үүдэлтэй алдагдалд Засгийн газраас өгөх татаасын зориулалтыг энд бүртгэнэ.</t>
  </si>
  <si>
    <t>Нийтийн тээвэрийн алдагдалд олгох татаас</t>
  </si>
  <si>
    <t>Хот суурин газрын нийтийн тээврийн үнэ тарифыг зах зээлийн бодит өртгөөс доогуур тогтоон мөрдөх, нийгмийн тодорхой бүлгийг хөнгөлөлттэй зорчуулсны улмаас бий болсон алдагдал болон бусад төрөөс хамааралтай шалтгаанаас үүдэлтэй алдагдал, түүнчлэн нийтийн тээврийн Засгийн газраас өгөх татаасын зориулалтыг энд бүртгэнэ.</t>
  </si>
  <si>
    <t>Хувийн хэвшлийн байгууллагад олгох татаас</t>
  </si>
  <si>
    <t xml:space="preserve">Хувийн хэвшлийн байгууллага, төрийн бус байгууллага, иргэдэд Засгийн газрын хэрэгжүүлдэг зарим чиг үүргийг гүйцэтгүүлэхээр тодорхой нөхцөлтэйгөөр нэг болон түүнээс дээш удаагийн давталттайгаар дэмжлэг үзүүлэх тохиолдолд энэ зориулалтаар бүртгэнэ.
</t>
  </si>
  <si>
    <t>Улаан буудай, махны нийлүүлэлтэд олгох татаас</t>
  </si>
  <si>
    <t>Улаан буудай, махны нийлүүлэлтэд олгох татаас Стратегийн бараа, бүтээгдэхүүний зах зээлийн үнийг тогтворжуулах зорилгоор улаан буудайн тариалалт, хаврын мах бэлтгэлд зориулж Засгийн газраас тодорхой нөхцөлтэйгөөр нэг болон түүнээс дээш удаагийн давталттайгаар хувийн хэвшлийн үйлдвэрлэгчид болон нийлүүлэгчдэд дэмжлэг үзүүлэх тохиолдолд энэ зориулалтаар бүртгэнэ.</t>
  </si>
  <si>
    <t>Хувийн хэвшлийн үйлдвэрлэл нэмэгдүүлэхэд олгох татаас</t>
  </si>
  <si>
    <t>Хувийн хэвшлийн жижиг, дунд үйлдвэрлэл, өрхийн үйлдвэрлэлийг дэмжих замаар ажлын байр нэмэгдүүлэх зорилгоор хувийн хэвшлийн үйлдвэрлэгчид болон иргэдэд төсвөөс тодорхой нөхцөлтэйгөөр нэг болон түүнээс дээш удаагийн давталттайгаар дэмжлэг үзүүлэх тохиолдолд энэ зориулалтаар бүртгэнэ.</t>
  </si>
  <si>
    <t>ЭМД-ын сангаас санхүүжих эмийн үнийн хөнгөлөлт</t>
  </si>
  <si>
    <t>ЭМД-ын сангаас олгох эмийн үнийн хөнгөлөлт Иргэний эрүүл мэндийн даатгалын тухай хуулийн дагуу хувийн хэвшлийн эмийн сангуудад ЭМД-ын сангаас холбогдох журмын дагуу олгох эмийн үнийн хөнгөлөлтийг нөхөн олгох, төрөөс зарим нэр төрлийн эмийн зах зээлийн үнийг иргэдийн худалдан авах чадварт нийцүүлэн бууруулан худалдаадах зэрэгт дэмжлэг үзүүлэх тохиолдолд энэ зориулалтаар бүртгэнэ</t>
  </si>
  <si>
    <t>Агаарын чанарыг сайжруулахад олгох татаас</t>
  </si>
  <si>
    <t>Агаарын тухай хууль, бусад эрх зүйн шийдвэрийн дагуу хот суурин газрын гэр хорооллын өрх, авто тээврийн хэрэгслийн яндангаас ялгарах утааг багасгах, хоргүйжүүлэх зорилгоор үйлдвэрлэгч болон нийлүүлэгчийн үйл ажиллагаанд Засгийн газраас олгох тухайлсан болон ерөнхий зориулалтын дагуу олгох дэмжлэгийг энэ зориулалтаар бүртгэнэ.</t>
  </si>
  <si>
    <t>Усан хангамжийн татаас</t>
  </si>
  <si>
    <t>Хот суурин газар, аймгийн төвийн гэр хорооллын өрхүүдэд зөөврийн усан хангамжийн үнэ тарифыг орон сууцны өрхийн үнэ тарифт ойртуулах, хэрэглээний усан хангамж, ариутгах татуургын дамжуулах системийн үнэ тарифыг зах зээлийн бодит өртгөөс доогуур тогтоон мөрдөх, болон бусад төрөөс хамааралтай шалтгаанаас үүдэлтэй алдагдалд Засгийн газраас өгөх татаасын зориулалтыг энд бүртгэнэ.</t>
  </si>
  <si>
    <t>Засгийн газрын дотоод болон гадаад шилжүүлгийн зориулалт</t>
  </si>
  <si>
    <t>Санхүүгийн дэмжлэг</t>
  </si>
  <si>
    <t>Засаг захиргааны нэгжийн төсвийн үндсэн тэнцлийн алдагдлыг санхүүжүүлэхэд дээд шатны төсвөөс олгох дэмжлэгийг энэ зориулалтаар бүртгэнэ.</t>
  </si>
  <si>
    <t>Орон нутгийн хөгжлийн санд олгох орлогын шилжүүлэг</t>
  </si>
  <si>
    <t>Төсвийн тухай хуулийн дагуу орон нутгийн төсвийн хөрөнгө оруулалт, хөтөлбөр, төсөл, арга хэмжээг хэрэгжүүлэхэд нь зориулж улсын төсвөөс (ОНХНС) аймаг, нийслэлийн төсөвт (ОНХС), аймаг нийслэлийн төсвөөс сум, дүүргийн төсөвт олгох урсгал шилжүүлгийг энэ зориулалтаар бүртгэнэ.</t>
  </si>
  <si>
    <t>ЭМД-ын сангаас улсын эмнэлгүүдэд өгөх шилжүүлэг</t>
  </si>
  <si>
    <t>Эрүүл мэндийн даатгалын сангаас улсын эмнэлэгүүдэд өгөх шилжүүлэг Эрүүл мэндийн даатгалын тухай хуулийн дагуу төрийн өмчийн эмнэлэгүүдэд олгох эмчилгээний төлбөрийг энд бүртгэнэ.</t>
  </si>
  <si>
    <t>Дээд шатны төсөвт төвлөрүүлэх орлого</t>
  </si>
  <si>
    <t>Төсвийн тухай хуулийн 56.2-т заасны дагуу засаг захиргааны доод шатны нэгжийн төсвийн үндсэн тэнцлийн ашгийн суурь зарлагатай тэнцэх хэсгээс давсан хэсгийг дээд шатны төсөвт төвлөрүүлэх тохиолдолд энэ зориулалтаар бүртгэнэ.</t>
  </si>
  <si>
    <t>Төрийн бус байгууллагад төсвөөс олгох дэмжлэг</t>
  </si>
  <si>
    <t>Засгийн газрын зарим чиг үүргийг гэрээний үндсэн дээр нэгээс дээш жил тогтвортой хэрэгжүүлдэг /ахмад настан г.м/ эсхүл тусгай зориулалтын шилжүүлгийн эх үүсвэрээс санхүүждэг төрийн бус байгууллагуудад /боловсрол, г.м/ үйл ажиллагааны зардлын болон хөтөлбөр төслийн зориулалтаар олгох шилжүүлгийг энэ зориулалтаар бүртгэнэ.</t>
  </si>
  <si>
    <t>Гадаадын болон олон улсын байгууллагын гишүүнчлэлийн хураамж</t>
  </si>
  <si>
    <t>Гадаадын болон олон улсын байгууллагын гишүүнчлэлийн хураамж Монгол Улсын нэгдэн орсон олон улсын гэрээ конвенц, олон улсын байгууллага, холбооны гишүүнчлэлийн жилийн хураамж, Засгийн газрын шийдвэрээр яам, агентлаг, төсвийн байгууллагын элссэн байгууллага, холбооны жилийн хураамжийг энэ зориулалтаар бүртгэнэ.</t>
  </si>
  <si>
    <t>Татварын буцаан олголт</t>
  </si>
  <si>
    <t>Хууль болон эрх зүйн бусад шийдвэрээр аж ахуйн нэгж байгууллага, хувь хүнээс хурааж авсан татварын хөнгөлөлт, чөлөөлөлтийн буцаан олголтыг энэ зориулалтаар бүртгэнэ.</t>
  </si>
  <si>
    <t>Эрүүл мэндийн байгууллагад олгох тусламж үйлчилгээний санхүүжилт</t>
  </si>
  <si>
    <t>Эрүүл мэндийн даатгалын тухай хуулийн дагуу хувийн хэвшлийн эмнэлэгүүдэд олгох эмчилгээний төлбөрийг энд бүртгэнэ.</t>
  </si>
  <si>
    <t>Нийгмийн даатгалын шилжүүлгийн зориулалт</t>
  </si>
  <si>
    <t>Өндөр насны тэтгэвэр</t>
  </si>
  <si>
    <t>Өндөр насны тэтгэвэр Нийгмийн даатгалын сангаас олгох тэтгэвэр, тэтгэмжийн тухай хуулийн 4 дүгээр зүйлийн дагуу олгох өндөр насны тэтгэврийн шилжүүлгийг энэ зориулалтаар бүртгэнэ.</t>
  </si>
  <si>
    <t>Тахир дутуугийн тэтгэвэр</t>
  </si>
  <si>
    <t>Тахир дутуугийн тэтгэвэр Нийгмийн даатгалын сангаас олгох тэтгэвэр, тэтгэмжийн тухай хуулийн 7 дугаар зүйлийн дагуу олгох тахир дутуугийн (хөдөлмөрийн чадвар алдалтын) тэтгэврийн шилжүүлгийг энэ зориулалтаар бүртгэнэ</t>
  </si>
  <si>
    <t>Тэжээгчээ алдсаны тэтгэвэр</t>
  </si>
  <si>
    <t>Тэжээгчээ алдсаны тэтгэвэр Нийгмийн даатгалын сангаас олгох тэтгэвэр, тэтгэмжийн тухай хуулийн 12 дугаар зүйлийн дагуу олгох тэжээгчээ алдсаны тэтгэврийн шилжүүлгийг энэ зориулалтаар бүртгэнэ.</t>
  </si>
  <si>
    <t>Цэргийн тэтгэвэр</t>
  </si>
  <si>
    <t>Цэргийн тэтгэвэр Цэргийн албан хаагчийн тэтгэвэр, тэтгэмжийн тухай хуулийн дагуу олгох цэргийн алба хаасны тэтгэвэр, хөдөлмөрийн чадвар алдсаны тэтгэвэр, тэжээгчээ алдсаны тэтгэвэр, хөдөлмөрийн чадвар түр алдсаны болон жирэмсний амаржсаны тэтгэмж, нэг удаагийн тэтгэмжийн шилжүүлгийг энэ зориулалтаар бүртгэнэ.</t>
  </si>
  <si>
    <t>Хөдөлмөрийн чавдар түр алдсаны тэтгэмж</t>
  </si>
  <si>
    <t>Хөдөлмөрийн чадвар түр алдсаны тэтгэмж Нийгмийн даатгалын сангаас олгох тэтгэвэр, тэтгэмжийн тухай хуулийн 17 дугаар зүйлийн дагуу олгох хөдөлмөрийн чадвар түр алдсаны тэтгэмжийн шилжүүлгийг энэ зориулалтаар бүртгэнэ.</t>
  </si>
  <si>
    <t>Оршуулгын тэтгэмж</t>
  </si>
  <si>
    <t>Оршуулгын тэтгэмж Нийгмийн даатгалын сангаас олгох тэтгэвэр, тэтгэмжийн тухай хуулийн 20 дугаар зүйлийн дагуу олгох оршуулгын тэтгэмжийн шилжүүлгийг энэ зориулалтаар бүртгэнэ. З</t>
  </si>
  <si>
    <t>Жирэмсэн, амаржсан эхийн тэтгэмж</t>
  </si>
  <si>
    <r>
      <rPr>
        <sz val="10"/>
        <color theme="1"/>
        <rFont val="Arial"/>
      </rPr>
      <t>Жирэмсэн, амаржсан эхийн тэтгэмж Нийгмийн даатгалын сангаас олгох тэтгэвэр, тэтгэмжийн тухай хуулийн 19</t>
    </r>
    <r>
      <rPr>
        <vertAlign val="superscript"/>
        <sz val="10"/>
        <color theme="1"/>
        <rFont val="Arial"/>
      </rPr>
      <t>1</t>
    </r>
    <r>
      <rPr>
        <sz val="10"/>
        <color theme="1"/>
        <rFont val="Arial"/>
      </rPr>
      <t xml:space="preserve"> дүгээр зүйлийн дагуу олгох жирэмсний болон амаржсаны тэтгэмжийн шилжүүлгийг энэ зориулалтаар бүртгэнэ.</t>
    </r>
  </si>
  <si>
    <t>Үйлдвэрийн осол мэргэжлээс шалтгаалах өвчний тэтгэвэр, тэтгэмж</t>
  </si>
  <si>
    <t>Нийгмийн даатгалын сангаас олгох үйлдвэрлэлийн осол, мэргэжлээс шалтгаалсан өвчний тэтгэвэр, тэтгэмжийн тухай хуулийн дагуу олгох тахир дутуугийн тэтгэвэр, тэжээгчээ алдсаны тэтгэвэр, хөдөлмөрийн чадвар түр алдсаны тэтгэмжийн шилжүүлгийг энэ зориулалтаар бүртгэнэ.</t>
  </si>
  <si>
    <t>Ажилгүйдлийн тэтгэмж</t>
  </si>
  <si>
    <t>Ажилгүйдлийн тэтгэмж Нийгмийн даатгалын сангаас олгох ажилгүйдлийн тэтгэмжийн тухай хуулийн дагуу тэтгэмж, хөнгөлөлт, мэргэжил олгох давтан сургалтын зардлын шилжүүлгийг энэ зориулалтаар бүртгэнэ.</t>
  </si>
  <si>
    <t>НДШ-ийн илүү төлөлтийн буцаан олголт</t>
  </si>
  <si>
    <t>Нийгмийн даатгалын сангуудад ажил олгогч болон даатгуулагчаас төлсөн шимтгэлийн илүү төлөлтийг буцаан олгох тохиолдолд энэ зориулалтаар бүртгэнэ.</t>
  </si>
  <si>
    <t>Тэтгэврийн нөхөн олговор</t>
  </si>
  <si>
    <t>Нийгмийн даатгалын хууль хэрэгжихээс өмнө өндөр насны тэтгэвэр тогтоолгосон иргэд шинэ хуулийн шаардлага хангаагүйгээс тэтгэврийн нөхөн олговорт шилжүүлсний төлбөрийг энэ зориулалтаар бүртгэнэ.</t>
  </si>
  <si>
    <t>Нийгмийн даатгалын бусад</t>
  </si>
  <si>
    <t>Нийгмийн даатгалын бусад Нийгмийн даатгалын багц хууль болон нийгмийн даатгалын шинэчлэлийн хүрээнд НДС-аас зарцуулах бусад хөрөнгө, түүнчлэн НД-ын байгууллагын үйл ажиллагааны зардлыг энэ зориулалтаар бүртгэнэ.</t>
  </si>
  <si>
    <t>ҮОМШӨ-ний эмчилгээ сувилгаа</t>
  </si>
  <si>
    <t>Нийгмийн даатгалын сангаас олгох үйлдвэрлэлийн осол, мэргэжлээс шалтгаалсан өвчний тэтгэвэр, тэтгэмжийн тухай хуулийн 17 -д заасны дагуу олгох хөдөлмөрийн чадвар нөхөн сэргээхтэй холбоотой төлбөр, рашаан сувиллын зардал, засал эмчилгээний зардал, сувиллын газрын тусламж үйлчилгээний хувьсах зардлыг энэ зориулалтаар бүртгэнэ.</t>
  </si>
  <si>
    <t>ҮОМШӨ-өөс урьдчилан сэргийлэх арга хэмжээ</t>
  </si>
  <si>
    <t>Нийгмийн даатгалын сангаас олгох үйлдвэрлэлийн осол, мэргэжлээс шалтгаалсан өвчний тэтгэвэр, тэтгэмжийн тухай хуулийн 171 -д заасны дагуу олгох урьдчилан сэргийлэх арга хэмжээний зардлыг энэ зориулалтаар бүртгэнэ.</t>
  </si>
  <si>
    <t>Нийгмийн халамжийн шилжүүлгийн зориулалт</t>
  </si>
  <si>
    <t>Жирэмсэн болон хөхүүл эхийн тэтгэмж</t>
  </si>
  <si>
    <t>Нийгмийн халамжийн тухай хуулийн 13.1.4- т заасны дагуу олгох жирэмсэн болон нярай, хөхүүл хүүхэдтэй эхийн тэтгэмжийн шилжүүлгийг энэ зориулалтаар бүртгэнэ. Зардлын эдийн засгийн ангиллын бусад урсгал шилжүүлэг (2132) бүлгийн “Нийгмийн халамжийн тэтгэвэр, тэтгэмж” зардлын зүйл (213203)-тэй холбогдоно.</t>
  </si>
  <si>
    <t>Өндөр настан, ахмад дайчдад олгох хөнгөлөлт</t>
  </si>
  <si>
    <t>Өндөр настан, ахмад дайчдад олгох хөнгөлөлт Батлан хамгаалах, хил, онцгой байдал, цагдаа зэрэг байгууллагуудаас тэтгэвэрт гарсан ахмадуудад байгууллагаас олгох хөнгөлөлт үйлчилгээг энэ зориулалтаар бүртгэнэ</t>
  </si>
  <si>
    <t>Ахмад дайчин, алдар цолтой ахмад настанд үзүүлэх хөнгөлөлт тусламж</t>
  </si>
  <si>
    <t>Ахмад настны нийгмийн хамгааллын тухай хуульд заасны дагуу тодорхойлогдсон Монгол Улсын болон Хөдөлмөрийн баатар, ардын болон гавьяат цолтон, төрийн шагналт, төрийн соёрхолт, ахмад дайчин, Улсын ударник, хувьсгалт тэмцлийн ахмад зүтгэлтэнд олгох хөнгөлөлт, Монгол Улсын баатар, хөдөлмөрийн баатар, ардын болон гавьяат цолтон ахмад настанд төрөөс олгох нэмэгдлийн  шилжүүлгийг энэ зориулалтаар бүртгэнэ.</t>
  </si>
  <si>
    <t>Эхийн алдар одонтой эхчүүдэд олгох мөнгөн тусламж</t>
  </si>
  <si>
    <t>Олон хүүхэд төрүүлж өсгөсөн эхийг урамшуулах тухай хуульд заасны дагуу алдар эхийн I, II зэргийн одонтой эхчүүдэд олгох мөнгөн шилжүүлгийг энэ зориулалтаар бүртгэнэ.</t>
  </si>
  <si>
    <t>Хүүхдийн мөнгөн тэтгэмж</t>
  </si>
  <si>
    <t>Хүүхэд олгох мөнгөн тэтгэмж Хүүхдийн мөнгө хөтөлбөрийн хүрээнд 0-18 насны хүүхдийн мөнгийг</t>
  </si>
  <si>
    <t>Олон нийтийн оролцоонд түшиглэсэн халамжийн үйлчилгээ</t>
  </si>
  <si>
    <t>Нийгмийн халамжийн тухай хуулийн 18 дугаар зүйлд заасан олон нийтийн оролцоонд түшиглэсэн халамжийн үйлчилгээний зардлыг энэ зориулалтаар бүртгэнэ.</t>
  </si>
  <si>
    <t>Хүнс тэжээлийн дэмжлэг үзүүлэх үйлчилгээ</t>
  </si>
  <si>
    <t>Нийгмийн халамжийн тухай хуулийн 22 дугаар зүйлд заасан хүнс тэжээлийн дэмжлэг үзүүлэх үйлчилгээний зардлыг энэ зориулалтаар бүртгэнэ.</t>
  </si>
  <si>
    <t>Хөгжлийн бэрхшээлтэй хүнд үзүүлэх тусламж, хөнгөлөлт</t>
  </si>
  <si>
    <t>Хөгжлийн бэрхшээлтэй иргэний нийгмийн хамгааллын тухай хуульд заасан нийгмийн хамгааллын арга хэмжээ (тэтгэвэр, тэтгэмж, тусламж, хөнгөлөлт, үйлчилгээний) шилжүүлгийг энэ зориулалтаар бүртгэнэ.</t>
  </si>
  <si>
    <t>Ахмад настанд үзүүлэх үйлчилгээ, дэмжлэг, хүндэтгэл</t>
  </si>
  <si>
    <t>Ахмад настны нийгмийн хамгааллын тухай хуульд заасны дагуу олгох энэ зааврын 80704-т хамаарахаас бусад ахмад настанд олгох хөнгөлөлт үйлчилгээний шилжүүлгийг энэ зориулалтаар бүртгэнэ.</t>
  </si>
  <si>
    <t>Нийгмийн халамжийн бусад тэтгэмж, хөнгөлөлт</t>
  </si>
  <si>
    <t>Нийгмийн халамжийн багц хуульд заасан бусад тэтгэмж, хөнгөлөлт, дэмжлэгийн зардлыг энэ зориулалтаар бүртгэнэ.</t>
  </si>
  <si>
    <t>Насны хишиг</t>
  </si>
  <si>
    <t xml:space="preserve">Ахмад настны тухай хуулийн 12р зүйлд заасан Ахмад настанд үзүүлэх хүндэтгэл, насны хишиг олгох тухай заасны дагуу ахмад настанд олгох мөнгөн шилжүүлгийг энэ зориулалтаар бүртгэнэ. </t>
  </si>
  <si>
    <t>807XX</t>
  </si>
  <si>
    <t>Халамжийн тэтгэвэр /Ахмад/</t>
  </si>
  <si>
    <t>Нийгмийн даатгалын хууль тогтоомжид заасны дагуу бүрэн болон хувь тэнцүүлэн тогтоосон тэтгэвэр авах эрх үүсээгүй 60 ба түүнээс дээш настай эрэгтэй, 55 ба түүнээс дээш настай эмэгтэйд сар бүр олгох нийгмийн халамжийн тэтгэвэрийг энд бүртгэнэ. Зардлын эдийн засгийн ангиллын бусад урсгал шилжүүлэг (2132) бүлгийн “Нийгмийн халамжийн тэтгэвэр, тэтгэмж” зардлын зүйл (213203)-тэй холбогдоно.</t>
  </si>
  <si>
    <t>Халамжийн тэтгэвэр /ХБИ, Одой/</t>
  </si>
  <si>
    <t>16 насанд хүрсэн одой иргэн, хөдөлмөрийн чадвараа 50 ба түүнээс дээш хувиар алдсан 16 насанд хүрсэн хөгжлийн бэрхшээлтэй иргэнд сар бүр олгох нийгмийн халамжийн тэтгэвэр.</t>
  </si>
  <si>
    <t>Халамжийн тэтгэвэр /Хүүхэд/</t>
  </si>
  <si>
    <t>Тэжээгч нь нас барсан 18 хүртэлх насны хүүхдэд сар бүр олгох нийгмийн халамжийн тэтгэвэр.</t>
  </si>
  <si>
    <t>Ахмадын асрамжийн үйлчилгээ</t>
  </si>
  <si>
    <t>Тэжээн тэтгэх хүүхэдгүй, бие даан амьдрах чадваргүй ганц бие ахмад настанд үзүүлэх байнгын, урт хугацааны асрамжийн үйлчилгээг үзүүлэхтэй холбоотой үйл ажиллагааны зардал, урсгал засвар, байнгын асрамжийн үйлчилгээ үзүүлдэг төрийн бус байгууллагын үйл ажиллагааг дэмжих зардал, ахмад настны асаргаа сувилгаанд зайлшгүй шаардлагатай туслах хэрэгсэл, эрүүл мэндийн болон хөгжлийн үйлчилгээнд хамруулахтай холбоотой зардал, ариун цэвэр, цэвэрлэгээний бүтээгдэхүүнүүд худалдан авах зардал, байнгын асруулагч ахмад настны бичиг баримтыг бүрдүүлэн тэтгэвэр тэтгэмжинд хамруулахтай холбоотой зардал, хүчирхийлэлд өртсөн ахмад настанд үзүүлэх хууль зүйн туслалцаа үзүүлэх, өмгөөлөл, шүүх эмнэлэг бусад холбогдон гарах зардал.</t>
  </si>
  <si>
    <t>Асаргааны тэтгэмж /Ахмад/</t>
  </si>
  <si>
    <t>Тэжээн тэтгэх үр хүүхэд, төрөл садангийн хүнгүй ганц бие ахмад настан иргэнийг гэр бүлдээ авч асрамжилж байгаа иргэн, Эмнэлгийн хяналтанд байдаг, байнгын асаргаа шаардлагатай ахмад настныг асарч  байгаа иргэнд сар бүр олгох халамжийн тэтгэмж.</t>
  </si>
  <si>
    <t>Асаргааны тэтгэмж /ХБИ/</t>
  </si>
  <si>
    <t>Тэжээн тэтгэх үр хүүхэд, төрөл садангийн хүнгүй, ганц бие ХБИ-тэй  иргэнийг гэр бүлдээ авч асрамжилж байгаа иргэн, Эмнэлгийн хяналтанд байдаг, байнгын асаргаа шаардлагатай хөгжлийн бэрхшээлтэй иргэн болон ХБХүүхдийг асарч  байгаа иргэнд сар бүр олгох асаргааны тэтгэмж.</t>
  </si>
  <si>
    <t>Асаргааны тэтгэмж /Хүүхэд/</t>
  </si>
  <si>
    <t>Бүтэн өнчин хүүхдийг хууль ёсоор үрчлэн авсан болон хууль ёсоор асран хамгаалж харгалзан дэмжиж байгаа  иргэн, Гэр бүлийн тухай хуулийн 25.5-д заасан болон хүчирхийллийн улмаас сэтгэл санааны болон бие махбодийн хамгаалалт шаардлагатай болсон хүүхдийг Гэр бүлийн тухай хуулийн 74 дүгээр зүйлд заасны дагуу гэр бүлдээ авч асрамжилж байгаа иргэнд сар бүр олгох асаргааны тэтгэмж.</t>
  </si>
  <si>
    <t>Амьжиргааг дэмжих мөнгөн тэтгэмж /Хүүхэд/</t>
  </si>
  <si>
    <t>16 хүртэлх насны байнгын асаргаа шаардлагатай хүүхдэд улирал тутам олгох амьжиргааг дэмжих  мөнгөн тэтгэмж.</t>
  </si>
  <si>
    <t>Амьжиргааг дэмжих мөнгөн тэтгэмж</t>
  </si>
  <si>
    <t>Байнгын асаргаа шаардлагатай 16 ба түүнээс дээш насны иргэнд олгох амьжиргааг дэмжих  мөнгөн тэтгэмж.</t>
  </si>
  <si>
    <t>0-3 хүртэлх насны хүүхэд асарсны тэтгэмж</t>
  </si>
  <si>
    <t>0-3 хүртэлх насны хүүхэд асарч буй эцэг эхэд сар бүр олгох мөнгөн тэтгэмж /Цалинтай ээж/.</t>
  </si>
  <si>
    <t>Өрх толгойлсон эх, эцгийн тэтгэмж</t>
  </si>
  <si>
    <t>Нийгмийн халамжийн дэмжлэг, туслалцаа зайлшгүй шаардлагатай, дөрөв ба түүнээс дээш 18 хүртэлх насны хүүхэдтэй, гэр оронгүй, өрх толгойлсон эцэг, эхэд олгох халамжийн тэтгэмж.</t>
  </si>
  <si>
    <t>Ихэр хүүхдийн тэтгэмж</t>
  </si>
  <si>
    <t>2 ба 3 ихэр хүүхдэд нэг удаа олгох мөнгөн тэтгэмж.</t>
  </si>
  <si>
    <t>826XX</t>
  </si>
  <si>
    <t>Ажил олгогчид олгох урамшуулал</t>
  </si>
  <si>
    <t xml:space="preserve">Ажил олоход хүндрэлтэй иргэнийг ажлын байраар хангах, урт хугацааны, байнгын ажлын байраар хангахад ажил олгогчид үзүүлэх дэмжлэг. </t>
  </si>
  <si>
    <t>8XXXX</t>
  </si>
  <si>
    <t>Хүн амын өсөлт, нийгмийн бүлэгт чиглэсэн зориулалт, арга хэмжээ</t>
  </si>
  <si>
    <t>Ахмад настны эрүүл идэвхитэй насжилтыг дэмжих үйлчилгээ</t>
  </si>
  <si>
    <t>Ахмад настны хөгжлийн төв болон бусад ахмад настны байгууллагад хэрэгжүүлэх ахмад настны эрүүл идэвхитэй хөдөлгөөнийг дэмжихтэй холбоотой үйл ажиллагаа.</t>
  </si>
  <si>
    <t>ХБИ-ний биеийн үйлдэл, үйл ажиллагаанд үнэлгээ хийх</t>
  </si>
  <si>
    <t>Эрхтэн тогтолцооны бүтцийн алдагдал, ангилал, хугацаагаар болон биеийн үйлдэл, үйл ажиллагааны олон улсын ангилалын дагуу үнэлгээ хийх үйл ажиллагаа.</t>
  </si>
  <si>
    <t>ХБИ-ний эрүүл мэндийн нөхөн сэргээх үйлчилгээ</t>
  </si>
  <si>
    <t>ХБИ, ХБХүүхдийн сэргээн засах төвийн эрүүл мэндийн нөхөн сэргээх үйлчилгээ.</t>
  </si>
  <si>
    <t>Сэтгэл зүйн нөхөн сэргээх үйлчилгээ</t>
  </si>
  <si>
    <t>ХБИ-ний гэр бүлд болон ганцаарчилсан байдлаар сэтгэл зүйн зөвөлгөө өгөх үйлчилгээ.</t>
  </si>
  <si>
    <t>ХБИ үйлдлийн чадамжийг нөхөн сэргээх</t>
  </si>
  <si>
    <t>ХБИ-ний үйлдлийн чадамжийг боломжит дээд хэмжээнд нь хүртэл сэргээхтэй холбогдсон нөхөн сэргээх үйлчилгээ, технологийн дэвшлийг ашиглах, сургалт зэрэг үйлчилгээ.</t>
  </si>
  <si>
    <t>ХБИ-ий бие даан амьдрах чадамжийг сайжруулах</t>
  </si>
  <si>
    <t>ХБИ бие даан амьдрах чадамжийг сайжруулах ажил, сургууль, гэр хооронд зорчиход хувийн туслах, хөтөч нохой зэрэг үйлчилгээ.</t>
  </si>
  <si>
    <t>ХБИ-ий ажлын байрыг тохируулах</t>
  </si>
  <si>
    <t>ХБИ-ний хөдөлмөрийн чадварыг сайжруулах, ажлын байрыг тохируулахтай холбогдсон зардал.</t>
  </si>
  <si>
    <t>ХБИ-ний хүртээмжтэй байдлын стандартыг хэрэгжүүлэх</t>
  </si>
  <si>
    <t>ХБИ-ний хүртээмжтэй байдлыг хангуулахад барилга, зам тээвэр, үйлчилгээний салбарууд, төрийн үйлчилгээ, олон нийтийн арга хэмжээ, онцгой тохиолдолд стандартын хэрэгжилтийг хангах, хяналт тавих, үнэлгээ хийх.</t>
  </si>
  <si>
    <t>ХБИ-ны орон байрны дэмжлэг</t>
  </si>
  <si>
    <t>ХБИ-ны орон байрны дэмжлэг үзүүлэхтэй холбогдон гарах урьдчилгаа төлбөр, зээлийн хүүгийн хөнгөлөлт.</t>
  </si>
  <si>
    <t>ХБИ-ны дэмжих үйлчилгээ</t>
  </si>
  <si>
    <t xml:space="preserve">ХБИ-ийг орон нутагт төрийн үйлчилгээ, нийтийн баяр ёслол, урлаг, спортын арга хэмжээнд хамруулахад холбогдсон дохионы хэлмэрч, нэмэлт тохируулга, дүрсээр харуулах зэрэг үйлчилгээ. </t>
  </si>
  <si>
    <t>ХБХүүхдийг дэмжих үйлчилгээ</t>
  </si>
  <si>
    <t>Байнгын асаргаатай ХБХүүхдийн эцэг эхэд туслах, хөнгөвчлөх үйлчилгээ үзүүлдэг төрийн бус байгууллагад дэмжлэг үзүүлэх.</t>
  </si>
  <si>
    <t>ХБИ, ХБХүүхдийг сурах орчныг бүрдүүлэх</t>
  </si>
  <si>
    <t>Боловсролын байгууллагын ХБИ, ХБХүүхдийн хүртээмжтэй байдлыг сайжруулахтай холбогдсон үйл ажиллагаа.</t>
  </si>
  <si>
    <t>ХБИ-ний хүртээмжтэй байдлын стандартын сурталчлах</t>
  </si>
  <si>
    <t>ХБИ-ний хүртээмжтэй байдлыг хангуулахад барилга, зам тээвэр, үйлчилгээний салбарууд, бусад бүх оролцогч талуудад  сурталчилгаа, нөлөөлөл.</t>
  </si>
  <si>
    <t>Шуурхай үйлчилгээ</t>
  </si>
  <si>
    <t>Өмнө нь 80236-д бүртгэгдэж байсан зардлыг энэ ангилалд цаашид бүртгэнэ. Хүүхэд аюултай нөхцөлд байдалд орсон бол хүүхдэд аюулыг зайлуулах, аюул учруулах нөхцөл байдлыг арилгах арга хэмжээг нэн даруй авч шуурхай тусламжийн үйлчилгээг үзүүлнэ.</t>
  </si>
  <si>
    <t>Хамгаалах, нөхөн сэргээх үйлчилгээ</t>
  </si>
  <si>
    <t>Өмнө нь 80237-д бүртгэгдэж байсан зардлыг энэ ангилалд цаашид бүртгэнэ. Гэр бүлийн болон гэр бүлээс гадуур орчинд хүүхэд хамгаалах, нөхөн сэргээх үйлчилгээ.</t>
  </si>
  <si>
    <t>Урьдчилан сэргийнлэх үйлчилгээ</t>
  </si>
  <si>
    <t>Өмнө нь 80238-д бүртгэгдэж байсан зардлыг энэ ангилалд цаашид бүртгэнэ. Нотолгоонд суурилсан урьдчилан сэргийлэх хөтөлбөр, төлөвлөгөөг боловсруулж зорилтот бүлэгт чиглэсэн нөлөөллийн арга хэмжээ, олон талт хамтарсан арга хэмжээг хэрэгжүүлэх үйл ажиллагаа.</t>
  </si>
  <si>
    <t>Хүүхдийг Зам тээврийн аюулаас урьдчилан сэргийлэх</t>
  </si>
  <si>
    <t>Хүүхдийг замын хөдөлгөөнд аюулгүй оролцоход цагдаагийн болон бусад оролцогч талуудтай хамтран ажиллах, нөлөөлөх, хяналт тавих.</t>
  </si>
  <si>
    <t>Хүчирхийлэл үйлдэгчийн зан төлөвийг өөрчлөх</t>
  </si>
  <si>
    <t>Хүчирхийлэл үйлдэгчийн зан төлөвийг өөрчлөх сайн дурын болон албадан хөдөлмөр эрхлүүлэх ажлыг зохион байгуулах.</t>
  </si>
  <si>
    <t>Хүүхдийн эрүүл аюулгүй амьдран орчныг сайжруулах</t>
  </si>
  <si>
    <t>Хүүхдийн тоглоомын стандартын хяналт, үнэлгээ, хүүхдийн амьдрах орчны стандартын хэрэгжилтэнд хяналт тавихтай холбоотой үйл ажиллагаа.</t>
  </si>
  <si>
    <t>Давхцсан гачигдлыг бууруулах</t>
  </si>
  <si>
    <t>Давхцсан гачигдалтай хүүхдүүдийн эрхийн зөрчлийг бүртгэх, холбогдох төрийн үйлчилгээнд зуучлах, хамгааллын үйл ажиллагаа.</t>
  </si>
  <si>
    <t>Хүүхэд асрах асралт гэр бүл</t>
  </si>
  <si>
    <t>Хүүхэд хамгаалах асралт гэр бүлийг зуучлах, сургах, хамтран ажиллах, хүүхдийн байнгын хараа хяналт.</t>
  </si>
  <si>
    <t>Урт хугацааны хүүхдийн асрамж</t>
  </si>
  <si>
    <t>Хүүхдийн төрөлжсөн амрамжийн үйлчилгээ, асрамжинд хамрагдаж буй хүүхдүүдийг хүүхэд хамгаалал, хөгжлийн үйлчилгээнд хамруулах.</t>
  </si>
  <si>
    <t>Хүүхдийн чадавхийг хөгжүүлэх</t>
  </si>
  <si>
    <t xml:space="preserve">Хүүхдийн зөөлөн болон бусад ур чадварыг богино болон урт хугацаанд хөгжүүлэх, цагийг зөв боловсон өнгөрүүлэх. </t>
  </si>
  <si>
    <t>Жендерийн тэгш эрхийг хангах үйл ажиллагаа</t>
  </si>
  <si>
    <t>Жендерийн тэгш байдлыг хангах, хамгаалах, ЛГБТ хүмүүсийн эрхийг хамгаалах үйл ажиллагаа.</t>
  </si>
  <si>
    <t>Гэр бүлийн хүчирхийлэлд өртөгчийг хамгаалах</t>
  </si>
  <si>
    <t>Гэр бүлийн хүчирхийлэлд өртсөн иргэнд үзүүлэх хамгааллын үйлчилгээ.</t>
  </si>
  <si>
    <t>Насжилтад бэлтгэх үйл ажиллагаа</t>
  </si>
  <si>
    <t>Бүх салбарын аж ахуйн нэгж, төрийн байгууллагад тэтгэвэрт бэлтгэх хөтөлбөрийг нутагшуулах үйл ажиллагаа.</t>
  </si>
  <si>
    <t>Ахмадын сайн дурын ажлыг зохион байгуулах</t>
  </si>
  <si>
    <t xml:space="preserve">Ахмад настны сайн дурын үйл ажиллагааг зохион байгуулах, олон нийтэд сурталчлах. </t>
  </si>
  <si>
    <t>819XX</t>
  </si>
  <si>
    <t>Хүүхдийн ОУ-ын урлагийн наадам, тэмцээний дэмжлэг</t>
  </si>
  <si>
    <t>Хүүхдийн төлөө сангийн журамд заасан олон улс, тив, дэлхийн соёл, урлаг, спортын уралдаан тэмцээнд амжилт гаргасан хүүхдийг шагнаж, урамшуулах.</t>
  </si>
  <si>
    <t>820XX</t>
  </si>
  <si>
    <t>Хүүхдийн ОУ-ын спортын тэмцээний дэмжлэг</t>
  </si>
  <si>
    <t>Олон улс, тив, дэлхийн соёл, урлаг, спортын уралдаан тэмцээн, олимпиад, наадамд оролцох бэлтгэл хангаж байгаа болон болзол хангасан хөгжлийн бэрхшээлтэй хүүхдэд үзүүлэх дэмжлэг.</t>
  </si>
  <si>
    <t>Бусад шилжүүлгийн зориулалт</t>
  </si>
  <si>
    <t>Нөхөн олговор</t>
  </si>
  <si>
    <t>Иргэн, аж ахуйн нэгж байгууллага, төрийн албан хаагчид учирсан эрсдэлийн нөхөн төлбөр, түүнчлэн Төрийн албаны тухай хуульд заасан нөхөх төлбөр, бусад нөхөн төлбөрийг энэ зориулалтаар бүртгэнэ.</t>
  </si>
  <si>
    <t>Ажил олгогчоос олгох тэтгэмж, урамшуулал, дэмжлэг</t>
  </si>
  <si>
    <t>Ажил олгогчоос олгох тэтгэмж, урамшуулал дэмжлэг Төсвийн байгууллага ажиллагчдадаа хууль болон дотоод журамд заасан тэтгэмж урамшууллыг олгох үед энэ зориулалтаар бүртгэнэ.</t>
  </si>
  <si>
    <t>Төрийн албан хаагчдын гэр бүлд олгох дэмжлэг</t>
  </si>
  <si>
    <t>Төрийн албаны тухай хуульд заасан тусламжийг энэ зориулалтаар бүртгэнэ.</t>
  </si>
  <si>
    <t>Тэтгэвэрт гарахад олгох нэг удаагийн мөнгөн тэтгэмж</t>
  </si>
  <si>
    <t xml:space="preserve">Хуульд заасны дагуу тэтгэвэрт гаргахад олгох нэг удаагийн мөнгөн тэтгэмжийг бүртгэнэ. </t>
  </si>
  <si>
    <t>Хөдөө орон нутагт тогтвор суурьшилтай ажилласан албан хаагчдад төрөөс үзүүлэх дэмжлэг</t>
  </si>
  <si>
    <t>Төрийн албаны тухай хууль болон бусад хууль тогтоомжийн дагуу хөдөө орон нутагт ажилласан албан хаагчдад төрөөс олгох дэмжлэгийг бүртгэнэ.</t>
  </si>
  <si>
    <t>Орон байраар хангах, орон сууцны дэмжлэг (хувь хүмүүст олгох)</t>
  </si>
  <si>
    <t>Орон байраар хангах орон сууцны дэмжлэг Төрийн албан хаагчийг орон сууцаар хангах, орон сууцны нөхцөл сайжруулах дэмжлэг олгох, хувь хүмүүст холбогдох шийдвэрийн дагуу орон сууцны дэмжлэг үзүүлэхэд энэ зориулалтыг хэрэглэнэ.</t>
  </si>
  <si>
    <t>Эмчилгээний төлбөр</t>
  </si>
  <si>
    <t>Төрийн албаны тухай хуульд заасны дагуу төрийн албан хаагчид, түүнчлэн хувь хүмүүст холбогдох шийдвэрийн дагуу эмчилгээний төлбөр олгоход энэ зориулалтыг хэрэглэнэ.</t>
  </si>
  <si>
    <t>Нэг удаагийн тэтгэмж, шагнал, урамшуулал</t>
  </si>
  <si>
    <t xml:space="preserve">Төрийн албан хаагчидад төрөөс олгох нэг удаагын тэтгэмж шагнал урамшууллыг бүртгэнэ. </t>
  </si>
  <si>
    <t>Нүүлгэн шилжүүлэх зардал</t>
  </si>
  <si>
    <t>Төрийн албан хаагчийг холбогдох шийдвэрийн дагуу нүүлгэн шилжүүлж суурьшуулахтай холбогдсон зардлыг энэ зориулалтаар бүртгэнэ. Түүнчлэн төрийн байгууллагын бүтцийн өөрчлөлт болон бусад шалтгааны улмаас төсвийн байгууллагын эд хөрөнгийг нүүлгэн шилжүүлэхтэй холбоотой зардлыг энд мөн бүртгэж болно.</t>
  </si>
  <si>
    <t>Бүтцийн өөрчлөлтөөр чөлөөлөгдсөн албан хаагчид олгох тэтгэмж</t>
  </si>
  <si>
    <t>Төрийн байгууллагын бүтцийн өөрчлөлтөөр чөлөөлөгдсөн ажилтнуудад хуульд заасан Төрийн албаны тухай болон Хөдөлмөрийн тухай хуульд заасан тэтгэмжийн зардлыг энэ зориулалтаар бүртгэнэ.</t>
  </si>
  <si>
    <t>Хуульд заасан үндэслэлээр албан хаагчид олгох нөхөн олговор</t>
  </si>
  <si>
    <t>Хуульд заасан тодорхой үндэслэлээр батлан хамгаалах, хил хамгаалах, цагдаа, онцгой байдлын байгууллагын төрийн тусгай албан хаагчдад олгох нөхөн олговрыг энэ зориулалтаар бүртгэнэ.</t>
  </si>
  <si>
    <t>Төрөөс иргэдэд үзүүлэх бусад тэтгэмж, дэмжлэг</t>
  </si>
  <si>
    <t>Төрөөс иргэдэд үзүүлэх бусад дэмжлэгийг энэ зориулалтаар бүртгэнэ.</t>
  </si>
  <si>
    <t>Сонгуулийн үр дүнгээр чөлөөлөгдсөн албан хаагчид олгох нөхөн олговор</t>
  </si>
  <si>
    <t>Сонгуулийн үр дүнгээр чөлөөлөгдсөн улс төрийн албан хаагчидад төрөөс  олгох нөхөн олговрыг энэ зориулалтаар бүртгэнэ.</t>
  </si>
  <si>
    <t>Албан тушаалтны хангамж, тэдэнд олгох хөнгөлөлт, дэмжлэг</t>
  </si>
  <si>
    <t>Төрийн албаны тухай хууль болон бусад хууль, эрх зүйн бусад актад заасны дагуу төрийн албан хаагчдад олгох хангамж, хөнгөлөлтийг энэ зориулалтаар бүртгэнэ.</t>
  </si>
  <si>
    <t>Бусад тусламж, дэмжлэг</t>
  </si>
  <si>
    <t>Төрөөс эрүүл мэндийн даатгалыг нь хариуцах иргэдийн хураамж</t>
  </si>
  <si>
    <t>Иргэний эрүүл мэндийн даатгалын тухай хуулийн дагуу ЭМД-ын шимтгэлийг нь төр хариуцан төлөх иргэдийн төлбөрийг энэ зориулалтаар бүртгэнэ.</t>
  </si>
  <si>
    <t>Хилийн цэргийн албан хаагчдын гэр бүлийн ЭМДШимтгэл</t>
  </si>
  <si>
    <t>Хилийн цэргийн албан хаагчдын гэр бүлийн ЭМД-ын шимтгэл болон хоригдлуудын ЭМД-ын шимтгэл Холбогдох хууль, тогтоомж бусад эрх зүйн актуудад заасны дагуу хорих ангид хоригдож байгаа ялтнууд болон хилийн цэргийн албан хаагчдын гэр бүлийн гишүүдийн ЭМД-ын шимтгэлийг бүртгэнэ.</t>
  </si>
  <si>
    <t>Цэргийн алба хааж байсан иргэдийн НДШ</t>
  </si>
  <si>
    <t>Цэргийн алба хааж байсан иргэдийн НДШ Цэргийн албан хаагчийн тэтгэвэр, тэтгэмжийн тухай хуулийн дагуу цэргийн алба хааж байсан иргэдийн НДШ-ийг алба хааж байсан анги нь төлөх үүргийн дагуу гарах төлбөрийг энэ зориулалтаар бүртгэнэ.</t>
  </si>
  <si>
    <t>Багийн ИНХ-ын даргын урамшуулал</t>
  </si>
  <si>
    <t>Багийн ИНХ-ын даргын урамшуулал Багийн Иргэдийн нийтийн хурлын даргын цалин хөлс, НДШ-ийн төлбөрийг энэ зориулалтаар бүртгэнэ.</t>
  </si>
  <si>
    <t>Оюутны нийтийн тээврээр зорчих төлбөрийн хөнгөлөлт</t>
  </si>
  <si>
    <t>Оюутны нийтийн тээврээр зорчих төлбөрийн хөнгөлөлт Оюутны хотын нийтийн тээврээр зорчих төлбөрийн хөнгөлөлтийг энэ зориулалтаар бүртгэнэ.</t>
  </si>
  <si>
    <t>Өндөр настан, тахир дутуу иргэдийн нийтийн тээврээр зорчих төлбөрийн хөнгөлөлт</t>
  </si>
  <si>
    <t>Өндөр настан, тахир дутуу иргэдийн нийтийн тээврээр зорчих төлбөрийн хөнгөлөлт Өндөр настан, тахир дутуу иргэдийн хотын нийтийн тээврээр зорчих төлбөрийн хөнгөлөлтийг энэ зориулалтаар бүртгэнэ.</t>
  </si>
  <si>
    <t>Цагдаагийн албан хаагчдын нийтийн тээврээр зорчих төлбөрийн хөнгөлөлт</t>
  </si>
  <si>
    <t>Цагдаагийн албан хаагчдын нийтийн тээврээр зорчих төлбөрийн хөнгөлөлт Цагдаагийн албан хаагчдын хотын нийтийн тээврээр зорчих төлбөрийн хөнгөлөлтийг энэ зориулалтаар бүртгэнэ.</t>
  </si>
  <si>
    <t>Шүүхийн шийдвэрийн дагуу иргэдэд олгох төлбөр</t>
  </si>
  <si>
    <t>Шүүхийн шийдвэрийн дагуу төрөөс иргэдэд олгох төлбөрийг энэ зориулалтаар бүртгэнэ.</t>
  </si>
  <si>
    <t>Цагаатгалын нөхөн олговор</t>
  </si>
  <si>
    <t>Улс төрийн хилс хэрэгт хэлмэгдэгсдийн цагаатгалын нөхөн төлбөрийг энэ зориулалтаар бүртгэнэ.</t>
  </si>
  <si>
    <t>ИТХ урамшуулал</t>
  </si>
  <si>
    <t xml:space="preserve"> ИТХ-ын төлөөлөгчидөд олгох урамшууллыг энд бүртгэнэ.</t>
  </si>
  <si>
    <t>Хөрөнгийн зардлын зориулалт</t>
  </si>
  <si>
    <t>Албан конторын барилга</t>
  </si>
  <si>
    <t>УИХ, Засгийн газрын бүтцийн байгууллага, орон нутгийн засаг захиргааны нэгжийн албан контор зэрэг захиргааны зориулалттай олон нийтийн барилга, байгууламж барих болон худалдан авах, барилга байгууламжийн зураг төсөл, угсралт, засвар үйлчилгээ хийлгэх, техник, тавилга, тоног төхөөрөмж худалдан авах зардлыг энэ зориулалтаар бүртгэнэ.</t>
  </si>
  <si>
    <t>Орон сууц</t>
  </si>
  <si>
    <t>Төрийн болон орон нутгийн өмчлөлд бүртгэгдэх орон сууцны барилга байгууламж барих, худалдан авах, концессоор төрийн болон орон нутгийн өмчид шилжүүлэн авах болон барилга байгууламжийн зураг төсөл, угсралт, засвар үйлчилгээ хийлгэх, техник, тавилга, тоног төхөөрөмж худалдан авах зардлыг энэ зориулалтаар бүртгэнэ.</t>
  </si>
  <si>
    <t>Нийгмийн зориулалттай барилга байгууламж</t>
  </si>
  <si>
    <t>Хүн амд үйлчилгээ үзүүлэх эмнэлэг, сургууль, цэцэрлэг, соёлын төв, цэцэрлэгт хүрээлэн гэх мэт зориулалтаар барилга барих, худалдаж авах, концессоор төрийн болон орон нутгийн өмчид шилжүүлэн авах болон барилга байгууламжийн зураг төсөл, угсралт, засвар үйлчилгээ хийлгэх, техник, тавилга, тоног төхөөрөмж худалдан авах зардлыг энэ зориулалтаар бүртгэнэ.</t>
  </si>
  <si>
    <t>Инженерийн шугам сүлжээ, цахилгаан дулааны хангамж</t>
  </si>
  <si>
    <t>Төсвийн хөрөнгөөр баригдах барилга байгууламжийн агааржуулалт, цахилгаан шат, ус, халаалт, цахилгааны системийг тусад нь хийхээр төлөвлөж санхүүжүүлэх бол энэ зориулалтаар бүртгэнэ.</t>
  </si>
  <si>
    <t>Авто зам, гүүрийн байгууламж</t>
  </si>
  <si>
    <t>Төсвийн хөрөнгөөр баригдах авто зам, гүүрийн барилга байгууламж барих, концессоор төрийн болон орон нутгийн өмчид шилжүүлэн авах болон зам гүүрийн зураг төсөл, засвар үйлчилгээ хийлгэх тохиолдолд энэ зориулалтаар бүртгэнэ.</t>
  </si>
  <si>
    <t>Хөдөө аж ахуйн барилга байгууламж</t>
  </si>
  <si>
    <t>Төсвийн хөрөнгөөр уст цэг, худаг гаргах услалтын систем болон бусад хөдөө аж ахуйн салбарын байгууламж барих, худалдаж авах, концессоор төрийн болон орон нутгийн өмчид шилжүүлэн авах болон байгууламжийн зураг төсөл, засвар үйлчилгээ хийлгэх тохиолдолд энэ зориулалтаар бүртгэнэ.</t>
  </si>
  <si>
    <t>Тавилга</t>
  </si>
  <si>
    <t>Захиргааны олон нийтийн болон нийгмийн зориулалттай барилга байгууламжид зориулж шинээр нэг удаагийн худалдан авалтын нийт өртөг нь 50.0 (тавь) сая төгрөгөөс дээш үнийн дүнтэй тавилга худалдаж авах тохиолдолд энэ зориулалтаар бүртгэнэ.</t>
  </si>
  <si>
    <t>Тээврийн хэрэгсэл</t>
  </si>
  <si>
    <t>Төсвийн хөрөнгөөр суудлын автомашин, автобус, агаарын хөлөг, төмөр замын зүтгүүр зэрэг тээврийн хэрэгсэл худалдан авах, концессоор шилжүүлж авах тохиолдолд энэ зориулалт дээр бүртгэнэ.</t>
  </si>
  <si>
    <t>Програм хангамж</t>
  </si>
  <si>
    <t>Төсвийн хөрөнгөөр удаан хугацаанд тогтвортой ашиглах зорилгоор хийлгэсэн удирдлага мэдээллийн системийн программ хангамжийг эзэмших эрхийг худалдан авах тохиолдолд энэ зориулалт дээр бүртгэнэ.</t>
  </si>
  <si>
    <t>Зураг төсөв, ТЭЗҮ боловсруулах</t>
  </si>
  <si>
    <t>Барилга байгууламж, их засварын зураг төсөл, техник эдийн засгийн үндэслэл боловсруулахтай холбоотой зардлыг энэ зориулалтаар бүртгэнэ</t>
  </si>
  <si>
    <t>Амьтан, ургамал, ой</t>
  </si>
  <si>
    <t>Төсвийн хөрөнгөөр мал, амьтан, ургамал болон ойн үржүүлгийн бэлдэц худалдан авахад энэ зориулалтаар бүртгэнэ.</t>
  </si>
  <si>
    <t>Материаллаг бус хөрөнгө</t>
  </si>
  <si>
    <t>Төсвийн хөрөнгөөр биет бус хөрөнгө буюу патент, лиценз болон хөрөнгө оруулалтын үнэт цааснууд худалдан авахад энэ зориулалтаар бүртгэнэ.</t>
  </si>
  <si>
    <t>Түүхэн үнэт зүйлс</t>
  </si>
  <si>
    <t>Холбогдох шийдвэрийн дагуу төсвийн хөрөнгөөр түүхийн ховор, нэн ховор эд өглөгийн зүйлс, цаасан болон медиа баримтууд, архив зэрэг зүйл худалдан авахад энэ зориулалтаар бүртгэнэ.</t>
  </si>
  <si>
    <t>Газар, байгалийн баялаг</t>
  </si>
  <si>
    <t>Холбогдох шийдвэрийн дагуу төсвийн хөрөнгөөр бусдын өмчлөлийн газрыг худалдан авах, байгалийн баялагтай газар нутгийг стратегийн зорилгоор төрийн болон орон нутгийн өмчлөлд шилжүүлэн авахад гарах зардлыг энэ зориулалтаар бүртгэнэ.</t>
  </si>
  <si>
    <t>Бусад</t>
  </si>
  <si>
    <t>Төрийн болон орон нутгийн өмчид бүртгэгдэх энэ зааврын 80901-80917-д дурдсанаас бусад хөрөнгийн зардлын зориулалтыг энд хамааруулна.</t>
  </si>
  <si>
    <t>Ангилагдаагүй нөөцийн зориулалт</t>
  </si>
  <si>
    <t>Засгийн газрын нөөц хөрөнгө</t>
  </si>
  <si>
    <t>Засгийн газрын тусгай сангийн тухай хуулийн 8 дугаар зүйлд заасны дагуу бүрдүүлж, зарцуулагдах нөөцийг энэ зориулалт дээр бүртгэнэ.</t>
  </si>
  <si>
    <t>Орон нутгийн нөөц хөрөнгө</t>
  </si>
  <si>
    <t>Аймаг, нийслэл, сум, дүүргийн Засаг даргын шийдвэрээр зарцуулагдах нөөцийг энэ зориулалт дээр бүртгэнэ.</t>
  </si>
  <si>
    <t>Нөөц хөрөнгийн зориулалт</t>
  </si>
  <si>
    <t>Стратегийн нөөц хөрөнгө биет байдлаар бүрдүүлэхэд энэ зориулалтаар бүртгэнэ. Төрөл, шинж чанараас шалтгаалж 81301-81310 зориулалтын аль тохирохыг сонгоно.</t>
  </si>
  <si>
    <t>Төрийн нийтлэг арга хэмжээ</t>
  </si>
  <si>
    <t>Ерөнхийлөгчийн сонгууль</t>
  </si>
  <si>
    <t>Монгол Улсын Ерөнхийлөгчийн сонгууль зохион байгуулахтай холбоотой зардлуудыг  бүртгэнэ.</t>
  </si>
  <si>
    <t>УИХ-ын сонгууль</t>
  </si>
  <si>
    <t>Монгол Улсын Их Хурлын сонгууль зохион байгуулахтай холбоотой зардлуудыг  бүртгэнэ.</t>
  </si>
  <si>
    <t>Орон нутгийн сонгууль</t>
  </si>
  <si>
    <t>Орон нутгийн сонгууль зохион байгуулахтай холбоотой зардлуудыг бүртгэнэ.</t>
  </si>
  <si>
    <t>УИХ-д суудалтай намуудад олгох дэмжлэг</t>
  </si>
  <si>
    <t>УИХ - д суудалтай намуудад олгох дэмжлэгийг энэ  зориулалтаар бүртгэнэ.</t>
  </si>
  <si>
    <t>ИТХ-д суудалтай намуудад олгох дэмжлэг</t>
  </si>
  <si>
    <t>ИТХ- д суудалтай намуудад олгох дэмжлэгийг энэ зориулалтаар бүртгэнэ.</t>
  </si>
  <si>
    <t>Засаг захиргааны нэгж, төрийн захиргааны байгууллагыг үр дүнгээр шагнах, урамшуулах</t>
  </si>
  <si>
    <t>Үр дүнгийн гэрээний дагуу төсвийн байгууллагыг шагнаж урамшуулахад энэ зориулалтыг ашиглана. Зардлын эдийн засгийн ангиллын 213204, 213209-тэй холбогдоно.</t>
  </si>
  <si>
    <t>Мал тооллого</t>
  </si>
  <si>
    <t xml:space="preserve">ҮСХ-оос улсын хэмжээнд зохион байгуулдаг. </t>
  </si>
  <si>
    <t>Хүн амын тооллого</t>
  </si>
  <si>
    <t>ҮСХ-оос улсын хэмжээнд зохион байгуулдаг тооллого судалгаатай холбоотой зардлыг эдгээр зориулалтаар бүртгэнэ.</t>
  </si>
  <si>
    <t>Иргэний шинэчилсэн бүртгэл</t>
  </si>
  <si>
    <t>Өрхийн нийгэм, эдийн засгийн судалгаа</t>
  </si>
  <si>
    <t>Хүн ам, орон сууцны завсрын тооллого</t>
  </si>
  <si>
    <t>Мал, тэжээвэр амьтдын тооллого</t>
  </si>
  <si>
    <t>Хэрэглээний үнийн судалгаа</t>
  </si>
  <si>
    <t>Барилгын салбарын үйлдвэрлэгчийн үнийн судалгаа</t>
  </si>
  <si>
    <t>Жижиглэнгийн худалдааны бараа үйлчилгээний үнийн судалгаа</t>
  </si>
  <si>
    <t>Статистикийн бусад тооллого, судалгаа</t>
  </si>
  <si>
    <t>Мөрийн хөтөлбөрт тусгагдсан зарим арга хэмжээг хэрэгжүүлэх</t>
  </si>
  <si>
    <t>Засгийн газар, аймаг, нийслэл, сум, дүүргийн Засаг даргын үйл ажиллагааны мөрийн хөтөлбөрт тусгагдсан, арга хэмжээний ангилалд нарийвчлан тусгах боломжгүй бусад арга хэмжээний зардлыг энэ зориулалтаар бүртгэнэ.</t>
  </si>
  <si>
    <t>Төрийн албан хаагчдыг мэргэшүүлэх</t>
  </si>
  <si>
    <t>Төрийн албан хаагчдыг мэргэшүүлэхтэй холбогдох зардлыг энэ зориулалтаар бүртгэнэ.</t>
  </si>
  <si>
    <t>Байгаль орчныг хамгаалах арга хэмжээ</t>
  </si>
  <si>
    <t>817XX</t>
  </si>
  <si>
    <t>Байгалын ургамал амьтны генетик нөөцийг бүртгэх,хадгалах, ашиглах</t>
  </si>
  <si>
    <t xml:space="preserve">Байгалын ургамал амьтны генетик нөөцийг бүртгэх,хадгалахтай холбогдсон зардлуудыг энэ  ангилалд хамааруулна. </t>
  </si>
  <si>
    <t>Байгалын ургамал ,амьтны генетик нөөцийн судалгаа шинжилгээ</t>
  </si>
  <si>
    <t xml:space="preserve">Байгалын ургамал амьтны генетик нөөцийг судлах шинжлэхтэй   холбогдсон зардлуудыг энэ ангилалд  хамааруулна. </t>
  </si>
  <si>
    <t>Агаар бохирдлыг бууруулах</t>
  </si>
  <si>
    <t xml:space="preserve">Агаарын бохирдлыг бууруулах , урьдчидлан сэргийлэхтэй  холбогдсон зардлуудыг энэ  ангилалд хамааруулна. </t>
  </si>
  <si>
    <t>Хур хог хаягдал, орчны бохирдлыг устгах, цэвэрлэх үйлчилгээ</t>
  </si>
  <si>
    <t xml:space="preserve">Орчны бохрдлыг устгах цэвэрлэх,Нийтийн эзэмшлийн зам, талбайг цэвэрлэгээ үйлчилгээ ,хог хаяглыг зайлуулахтай холбогдсон зардлыг энэ ангилалд хамааруулна. </t>
  </si>
  <si>
    <t>822XX</t>
  </si>
  <si>
    <t>хог хаягдлыг дахин боловсруулах</t>
  </si>
  <si>
    <t xml:space="preserve"> Хог хаягдлыг ангилан ялгах,боловсруулахтай холбогдсон  зардлыг энэ ангилалд хамааруулна. </t>
  </si>
  <si>
    <t>Бохирдуулагч эх үүсвэрийг орлох болон,ногоон бүтээгдэхүүн үйлдвэрлэгчидэд олгох дэмжлэг</t>
  </si>
  <si>
    <t xml:space="preserve">Агаар орчны бохирдлыг бууруулахахад чиглэсэн бүтээгдэхүүн үйлдвэрлэгчдэд төсвөөс олгох дэмжлэг ,урамшуулал энэ ангилалд хамаарна. </t>
  </si>
  <si>
    <t>Улсын тусгай хамгаалалалттай газар нутгийн менежментийн хэрэгжилт зохицуулалт</t>
  </si>
  <si>
    <t xml:space="preserve">Улсын тусгай хамгаалалттай газар нутгийн хамгаалалтын үйл ажиллагаатай холбогдсон зардал энэ ангилалд хамаарна. </t>
  </si>
  <si>
    <t>Орон нутгийн тусгай хамгаалалттай газар нутгийн менежменийн хэрэгжилт зохицуулалт</t>
  </si>
  <si>
    <t xml:space="preserve">Орон нутгийн  тусгай хамгаалалттай газар нутгийн хамгаалалтын үйл ажиллагаатай холбогдсон зардал энэ ангилалд хамаарна. </t>
  </si>
  <si>
    <t>Ойжуулалт</t>
  </si>
  <si>
    <t>Ойжуулалтын тухай хуульд заасны дагуу таримал ой, ойн сан байгуулж өмчлүүлэх, ой нөхөн сэргээх, үржүүлэх, ойн тооллого зохион байгуулахтай холботоотой зардлыг энЭ ангилалд бүртгэнэ. Хамаарахгүй зүйлс: Хот суурин газрын гудамж, цэцэрлэгт хүрээлэн, ногоон байгууламжид мод тарихтай холбоотой зардлыг энд бүртгэхгүй ба 82207 кодтой арга хэмжээнд бүртгэнэ.</t>
  </si>
  <si>
    <t>Ойн хөнөөлт шавьж, хортонтой тэмцэх</t>
  </si>
  <si>
    <t xml:space="preserve">Ойн хөнөөлт шавьж  хортонтой тэмцэхтэй олбогдсон зардал энэ ангилалд бүртгэнэ. </t>
  </si>
  <si>
    <t>Ойн түймрээс урьдчилан сэргийлэх, түймрийн хохирлыг арилгах</t>
  </si>
  <si>
    <t>ойн түймрээс урьдчилан сэргийлэх, түймрийг ундраах,  түймрийн хохирлыг арилгахтай тэмцэхтэй олбогдсон зардал энэ ангилалд бүртгэнэ.</t>
  </si>
  <si>
    <t>Ойн тооллого</t>
  </si>
  <si>
    <t xml:space="preserve">ойн хуульд заасны дагуу ойн тооллого хийхтэй холбогдсон зардлыг энэ ангилалд бүртгэнэ. </t>
  </si>
  <si>
    <t>817ХХ</t>
  </si>
  <si>
    <t>Ойн хяналт</t>
  </si>
  <si>
    <t xml:space="preserve">ойн хяналт, хамгааллыг хэрэгжүүлэхтэй холбогдон гарсан зардал энэ ангилалд бүртгэнэ. </t>
  </si>
  <si>
    <t>Ой зохион байгуулалт</t>
  </si>
  <si>
    <t xml:space="preserve">Сум дундын ойн  ангийн үйл ажиллагаатай холбогдох зардлыг  энэ ангилалд бүртгэнэ </t>
  </si>
  <si>
    <t>Ургамлын хамгаалал нөхөн сэргээлт</t>
  </si>
  <si>
    <t xml:space="preserve"> Байгалын ургамлыг хамгаалах нөхөн сэргээхтэй холбогдсон зардлыг энэ ангилалд бүртгэнэ. </t>
  </si>
  <si>
    <t>Нэн ховор, ховор, ашигт ургамлыг тарималжуулах</t>
  </si>
  <si>
    <t xml:space="preserve">Нэн ховор ,ховор ашигт ургамлыг үржүүлэх, тарьмалжуулахтай холбогдсон зардал энэ ангилалд хамаарна. </t>
  </si>
  <si>
    <t>Амьтны хамгаалал био технилогын арга хэмжээ</t>
  </si>
  <si>
    <t xml:space="preserve">Амьтны хамгаалал био технилогын арга хэмжээ хэрэгжүүлэхтэй холбогдсон зардал энэ ангилалд хамаарна. </t>
  </si>
  <si>
    <t>Нэн ховор ,ховор амьтныг өсгөн үржүүлэх, сэргээн нутагшуулах</t>
  </si>
  <si>
    <t xml:space="preserve">Нэн ховор ,ховорамьтныг  өсгөн  үржүүлэх, сэргээн нутагшуулахтай холбогдсон зардал энэ ангилалд хамаарна. </t>
  </si>
  <si>
    <t>Газрын нөхөн сэргээлт</t>
  </si>
  <si>
    <t xml:space="preserve">Эдвэрсэн газрыг нөхөн сэргээхтэй  холбогдсон зардал  энэ ангилалд хамаарна. </t>
  </si>
  <si>
    <t>газрын доройтлыг бууруулах цөлжилтийг сааруулах элсний нүүдлээс хамгаалах</t>
  </si>
  <si>
    <t xml:space="preserve">Газрын доройтлыг бууруулах цөлжилтийг  сааруулах , элсний нүүдлээс хамгаалахтай холбогдсон зардал  энэ ангилалд хамаарна. </t>
  </si>
  <si>
    <t>Бэлчээрийн талбайг хашиж хамгаалах ,ургамлан нөмрөгийг нөхөн сэргээх</t>
  </si>
  <si>
    <t xml:space="preserve">Малын бэлчээрийн талбайг хашиж хамгаалах,ургамлын нөмрөгийг нөхөн сэргээхтэй холбогдсон зардал энэ ангилалд хамаарна. </t>
  </si>
  <si>
    <t>Ус цаг уурын судалгаа, шинжилгээ</t>
  </si>
  <si>
    <t>Ус цаг уурын судалгаа шинжилгээ Ус, цаг, уурын судалгаа шинэжилгээ хийхтэй холбоотой зардлуудыг энэ арга 81710 хэмжээнд хамруулна.</t>
  </si>
  <si>
    <t>Ус, рашааны нөөцийн хамгаалал (булаг, шанд, гол, мөрөн, нуур)</t>
  </si>
  <si>
    <t xml:space="preserve">Ус рашааны нөөцийг хамгаалахтай холбогдсон  зардал энэ ангилал хамаарна. </t>
  </si>
  <si>
    <t>Хаягдал ус дахин боловсруулах, цэвэршүүлэх</t>
  </si>
  <si>
    <t xml:space="preserve"> Хаягдал ус, дахин боловсруулах ,цэвэршүүлэхэд чиглэсэн арга хэмээтэй холбогдсон зардал энэ ангиалд хамаарна. </t>
  </si>
  <si>
    <t>Боловсролын арга хэмжээ</t>
  </si>
  <si>
    <t>Харуул хамгаалал, аюулгүй байдал</t>
  </si>
  <si>
    <t xml:space="preserve"> Сургалтын үйл ажиллагааг явуулах хичээлийн байр, дотуур байр, цэцэрлэгийн байр, НТСТ-ийн  хичээлийн байр, цэцэрлэгийн байрны аюулгүй байдлыг хангах үйлчилгээний зардал энд хамаарна.</t>
  </si>
  <si>
    <t>Хүүхэд хамгаалал</t>
  </si>
  <si>
    <t xml:space="preserve">Хүүхэд хамгааллын чиглэлээр урьдчилан сэргийлэх, зөвлөх, туслах арга хэмжээг зохион байгуулах багийн үйл ажиллагааны зардал, урамшуулал, шуудан холбооны зардал, багаж техник хэрэгсэл, тоног төхөөрөмж, бага үнэтэй түргэн элэгдэх зардал, замын зардал, бичиг хэрэгсэл мөн ерөнхий боловсролын сургууль, дотуур байрны орчинд хүүхэд гэмт хэрэг, зөрчил, хүчирхийлэл, болзошгүй эрсдэлд өртөхөөс урьдчилан сэргийлэх, хамгаалах, шуурхай тусламжийн болон нөхөн сэргээх үйлчилгээ үзүүлэхэд шаардагдах зардал энд хамаарна.(ЗГ-ын 2024 оны 39 дүгээр тогтоолын 4-р хавсралт Хувьсах зардал болон гүйцэтгэл, үр дүнд үндэслэн санхүүжүүлэх журам) </t>
  </si>
  <si>
    <t>80226</t>
  </si>
  <si>
    <t>Сургалтын үйл ажиллагааг явуулах хичээлийн байр, дотуур байр, цэцэрлэгийн байр, НТСТ-ийн хэвийн, тасралтгүй, тав тухтай байдлыг хангах үйлчилгээний зардал энд хамаарна. Мөн ариутгал, цэвэрлэгээ, сургуулийн нийтийн эзэмшлээс бусад анги танхимын үйлчилгээ, цэвэрлэгээний зардал энд хамаарна.</t>
  </si>
  <si>
    <t xml:space="preserve"> Бүх төрлийн сургалт семинар, зохион байгуулах, зуучлах, оролцох, үр дүнг нь хэрэгжүүлэх үйл ажиллагааны зардал энд хамаарна.</t>
  </si>
  <si>
    <t>Цахим шилжилт арга хэмжээ</t>
  </si>
  <si>
    <t>Суралцагчийн хэрэгцээ, шаардлагад нийцүүлэхийн тулд цахим технологи ашиглан сургалтын үйл ажиллагааны хувилбарт шийдлийг санал болгох, дэд бүтцийг болгох үйл ажиллагааны зардал энд хамаарна.</t>
  </si>
  <si>
    <t>Эрүүл мэндийг дэмжих</t>
  </si>
  <si>
    <t xml:space="preserve"> Эрүүл мэндийн урьдчилан сэргийлэх үзлэг, шинжилгээ, эрүүл мэндийн даатгалын чиглэлээр үйл ажиллагаа явуулдаг эрх бүхий лавлагаа (ахисан) шатлалын (60/40) байгууллагатай хамтран боловсруулах "Багш, багш бус ажилтан багцын үзлэг, шинжилгээ, даатгалын зардал багтана.(ЗГ-ын 2024 оны 39 дүгээр тогтоолын 4-р хавсралт Хувьсах зардал болон гүйцэтгэл, үр дүнд үндэслэн санхүүжүүлэх журам)</t>
  </si>
  <si>
    <t>Үдийн цай хөтөлбөр</t>
  </si>
  <si>
    <t>Ерөнхий боловсролын сургуулийн суралцагчдыг эрүүл, шим тэжээллэг, аюулгүй хоол, хүнсээр сургуулиас хангах, үйлчлэх үйл ажиллагааны зардал энд хамаарна.</t>
  </si>
  <si>
    <t>Сүлжээний дэд бүтэц</t>
  </si>
  <si>
    <t xml:space="preserve"> Боловсролын салбарын сүлжээний дэд бүтцийг хөгжүүлэх, бэхжүүлэх, тэлэх, аюулгүй байдлыг хангахаар явуулж буй үйл ажиллагааны зардал энд хамаарна.</t>
  </si>
  <si>
    <t>Бүх шатны боловсролын мэдээлэл, хяналт шинжилгээ үнэлгээ</t>
  </si>
  <si>
    <t xml:space="preserve"> Боловсролын сургалтын байгууллагын үйл ажиллагаа, төлөвлөгөөний биелэлтэд хяналт шинжилгээ, үнэлгээ хийх арга хэмжээний зардал энд хамаарна.</t>
  </si>
  <si>
    <t>Олимпиад</t>
  </si>
  <si>
    <t xml:space="preserve"> Суралцагчдын авьяас, чадвар, сонирхлыг хөгжүүлэх үйл ажиллагаа, суралцагчдыг тодорхой хичээлийн олимпиадад бэлтгэх, олимпиад зохион байгуулах, оролцох, амжилт гаргасан оролцогчдыг шагнах, урамшуулах үйл ажиллагааны зардал энд хамаарна.</t>
  </si>
  <si>
    <t>Инновац, өндөр технологи</t>
  </si>
  <si>
    <t xml:space="preserve"> Шинэ мэдлэг, технологийг зах зээлд шинэ бүтээгдэхүүн, үйлчилгээ болгох, өндөр технологийг практикт нэвтрүүлэх үйл ажиллагаанд төрөөс үзүүлэх дэмжлэг энд хамаарна</t>
  </si>
  <si>
    <t>Дотуур байрны үйлчилгээ</t>
  </si>
  <si>
    <t xml:space="preserve"> Гэрээсээ хол сурч буй суралцагчдыг аюулгүй, тав тухтай, хэрэгцээнд нь нийцсэн, орчны стандартын шаардлагыг хангасан дотуур байраар хангах, дотуур байр ажиллуулах дотуур байранд амьдарч байгаа суралцагчдыг эрүүл, шим тэжээллэг, аюулгүй хоол, хүнсээр ханган үйлчлэх үйл ажиллагааны зардал энд хамаарна.</t>
  </si>
  <si>
    <t>Цэцэрлэгийн хүүхдийн хоол</t>
  </si>
  <si>
    <t>Сургуулийн өмнөх боловсролд хамрагдаж буй хүүхдүүдийг илчлэг, шим тэжээлийн хэрэгцээг хангах, эрүүл хоол хүнсээр хангах, үйлчлэх үйл ажиллагааны зардал энд хамаарна.</t>
  </si>
  <si>
    <t>Мэргэжлийн болон техникийн боловсролын суралцагчид олгох тэтгэлэг</t>
  </si>
  <si>
    <t>Тухайн хичээлийн жилд мэргэжлийн боловсрол сургууль төгсөж мэргэжлийн боловсрол болон техникийн боловсрол эзэмшсэн төгсөгчдөд олгох тэтгэлэг энд хамаарна.</t>
  </si>
  <si>
    <t>Дотоодод бакалавр, магистр, докторын үндсэн хөтөлбөрт суралцагчид олгох сургалтын зээл</t>
  </si>
  <si>
    <t>Дотоодын сургалтын байгууллагад дэд бакалавр, бакалавр, магистр, докторын үндсэн хөтөлбөрөөр суралцахад олгох зээлийг энд бүртгэнэ.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Арав дахь хэсэг/</t>
  </si>
  <si>
    <t>Засгийн газар хоорондын гэрээний дагуу гадаадаас Монгол Улсад суралцах тэтгэлэг</t>
  </si>
  <si>
    <t>Засгийн газар хоорондын гэрээний дагуу гадаад улсаас Монгол улсад суралцахад сургалтын төлбөр, дотуур байрны зардал, хүнсний зардалд зориулан олгох тэтгэлэг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Тав дахь хэсэг/</t>
  </si>
  <si>
    <t>Хүүхдэд ээлтэй сургалтын орчин</t>
  </si>
  <si>
    <t xml:space="preserve"> Суралцагчдын төрөл бүрийн ялгаатай хэрэгцээнд нийцүүлэх, хөгжлийн бэрхшээлтэй суралцагчдад зориулан тохируулагат хэрэглэгдэхүүн бүхий орчин бүрдүүлэх, мөн сургалтын орчны стандартыг хангах үйл ажиллагааны зардал энд хамаарна</t>
  </si>
  <si>
    <t>ЕБС-ийг сурах бичгээр хангах</t>
  </si>
  <si>
    <t xml:space="preserve"> Ерөнхий боловсролын сургуулийн сурах бичгийн талаар судалгаа хийх, сурах бичиг зохиох, сайжруулах, хэвлэх, хүргэх, түгээхтэй холбоотой үйл ажиллагааны зардал энд хамаарна.</t>
  </si>
  <si>
    <t>Бакалаврын буцалтгүй тусламж /Зорилтот бүлэг/</t>
  </si>
  <si>
    <t xml:space="preserve"> Зорилтот бүлэг буюу бүтэн өнчин, хагас өнчин, эцэг эх нь хөгжлийн бэрхшээлтэй, хөдөлмөрийн чадвараа алдсан гишүүнтэй, цаатан, урианхай, тува, Монголын сайхан бичигтэн, нэг гэр бүлийн 3 хүүхэд зэрэг сурч буй тохиолдолд дотоодын их, дээд сургуулийн бакалаврын үндсэн хөтөлбөрт суралцахад олгох буцалтгүй тусламж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Найм дахь хэсэг/</t>
  </si>
  <si>
    <t>Боловсролын байгууллагын багш, ажилтны мэргэжил дээшлүүлэх</t>
  </si>
  <si>
    <t>Цэцэрлэг, ерөнхий боловсролын сургуулийн багш, ажилтны хөгжих хэрэгцээнд суурилсан цахим платформд түшиглэн явуулах тусгай сургалт (1, 5, 10 жилийн сургалтаас бусад), бусад сургалт үйл ажиллагааны зардал энд хамаарна.</t>
  </si>
  <si>
    <t>Төрийн өмчит их, дээд сургуулиудын тогтмол зардлыг санхүүжүүлэх татаас</t>
  </si>
  <si>
    <t>Монгол Улсын ЗГ-ын 2024 оны 164 дүгээр тогтоолд зааснаар төрийн өмчийн дээд боловсролын сургалтын байгууллагын эзэмшиж, ашиглаж байгаа хөрөнгийн гэрэл, цахилгаан, түлш халаалт, цэвэр бохир усны зардлыг улсын болон орон нутгийн төсвөөс санхүүжүүлэх зардал энд хамаарна.</t>
  </si>
  <si>
    <t>Багш мэргэжлээр баклаврт суралцагчид үзүүлэх дэмжлэг</t>
  </si>
  <si>
    <t>Багш бэлтгэх бакалаврын сургалтын үндсэн хөтөлбөрөөр суралцагчид олгох дэмжлэг энд хамаарна. /Монгол Улсын Засгийн газрын 2024 оны 3 дугаар сарын 06-ны өдрийн 103 дугаар тогтоолоор баталсан “Багш,багш мэргэжлээр суралцагч болон багш, ажилтны хүүхдийг тэргүүлэх, эрэлттэй мэргэжлээр суралцахад төрөөс дэмжлэг үзүүлэх журам/</t>
  </si>
  <si>
    <t>Бичиг үсгийн боловсрол</t>
  </si>
  <si>
    <t>Нийт хүн амын бичиг үсгийн хэрэглээний чадварыг дээшлүүлэх, хөгжүүлэх, олон улсын үнэлгээнд хамрагдах, хүн амын бичиг үсгийн боловсролыг соёлын үнэт зүйл болгон хөгжүүлэхтэй холбоотой зардал энд хамаарна.</t>
  </si>
  <si>
    <t>Орон нутагт хийх багшлах дадлагын дэмжлэг</t>
  </si>
  <si>
    <t xml:space="preserve"> Хөдөө орон нутагт багш мэргэжлээр дадлагажигчид олгох дэмжлэг энд хамаарна. /Монгол Улсын Засгийн газрын 2024 оны 3 дугаар сарын 06-ны өдрийн 103 дугаар тогтоолоор баталсан “Багш,багш мэргэжлээр суралцагч болон багш, ажилтны хүүхдийг тэргүүлэх, эрэлттэй мэргэжлээр суралцахад төрөөс дэмжлэг үзүүлэх журам/</t>
  </si>
  <si>
    <t>Нүүдлийн бүлэгт хамруулах</t>
  </si>
  <si>
    <t xml:space="preserve"> Нүүдлийн цэцэрлэг ажиллуулан сургуулийн өмнөх боловсролын үйлчилгээ үзүүлэхтэй холбоотой зардал энд хамаарна.</t>
  </si>
  <si>
    <t>Гэр бүлд суурилсан сургуулийн өмнөх боловсролын үйлчилгээ</t>
  </si>
  <si>
    <t>Эцэг эх, асран хамагаалагч, бусад мэргэжлийн байгууллагатай хамтран сургуулийн өмнөх боловсролын хувилбарт сургалт явуулахтай холбоотой зардал энд хамаарна. Энд нүүдлийн цэцэрлэг ажиллуулах зардал хамаарахгүй.</t>
  </si>
  <si>
    <t>Сургалтын хөтөлбөр хэрэгжүүлэх</t>
  </si>
  <si>
    <t xml:space="preserve"> Сургалтын хөтөлбөр хэрэгжүүлэхтэй холбоотой хичээл, сургалтын болон дэмжин туслах үйл ажиллагаатай холбоотой гарах зардал энд хамаарна. Хичээл сургалтын үйл ажиллагааг хэвийн явуулах нөхцөлөөр хангах, багшид шаардлагатай хичээл заах, сургалт явуулах орчныг бий болгох зориулалттай зардлыг энд бүртгэнэ. Хичээл, практикийн зардалд лаборатори, кабинетын сургалтын хэрэглэгдэхүүний жагсаалтад байхгүй материал, бичгийн цаас, шохой, бал, маркер, принтерийн хор, судлагдахууны онцлогтой хэрэглэгдэх, туршилт дадлагын явцад шаардагдах химийн урвалж бодис, технологийн хичээлийн бэлдэц, мод материал, сагсан бөмбөг, хөл бөмбөг, тугалган цаас, лаа, зай, хадаас, оёдлын утас, даавуу гэх мэт хөрөнгийн бус хангамжийн материал багтана. Цахим хэрэглээний зардалд цэцэрлэг, ерөнхий боловсролын сургуулийн багш, ажилтны сургалтын үйл ажиллагаанд шаардлагатай цахим систем, дата, цахим эрх, мэдээллийн технологи, дотоод сүлжээ болон интернэт үйлчилгээ болон нэмэлт хөтөлбөрийг хэрэгжүүлэх  зардал багтана (ЗГ-ын 2024 оны 39 дүгээр тогтоолын 4-р хавсралт Хувьсах зардал болон гүйцэтгэл, үр дүнд үндэслэн санхүүжүүлэх журам)</t>
  </si>
  <si>
    <t>Төрөлжсөн сургалтын хөтөлбөр хэрэгжүүлэх</t>
  </si>
  <si>
    <t>Боловсролын сургалтын байгууллагыг ажиллуулах, удирдан зохион байгуулах, хэвийн, тасралтгүй, аюулгүй, тав тухтай орчин бүрдүүлэх үйл ажиллагааны зардал энд хамаарна. Хичээлийн байрны ашиглалтын зардал, орон нутгийн төсвөөс төлж буй хичээл, дотуур байр, цэцэрлэг, НТСТ-ийн тогтмол зардал энд хамаарна.Шаардлагатай орон тооны жишиг нормативаар тооцсон захиргаа, аж ахуйн ажилтны тоонд хамаарах үндсэн цалин, нэмэгдэл, нэмэгдэл хөлс, түүнд ногдох ажил олгогчоос төлөх нийгмийн даатгалын шимтгэл, байгууллагын хэвийн үйл ажиллагааны зардалд захиргааны бичиг хэрэг, тээвэр шатахуун, томилолт, бараа үйлчилгээний бусад, төлбөр хураамж, даатгал,  нэг удаагийн тэтгэмж, урамшуулал, багшийн хөгжлийн төвийн үйл ажиллагааны зардал гэх мэт зардал багтана (ЗГ-ын 2024 оны 39 дүгээр тогтоолын 4-р хавсралт Хувьсах зардал болон гүйцэтгэл, үр дүнд үндэслэн санхүүжүүлэх журам)</t>
  </si>
  <si>
    <t xml:space="preserve"> Үндэсний сургалтын хөтөлбөрөөс өөр төрлийн сургалтын хөтөлбөр хэрэгжүүлж буй хичээл сургалтын болон дэмжин туслах үйл ажиллагаатай холбоотой гарах зардал энд хамаарна.</t>
  </si>
  <si>
    <t>Хүүхэд хөгжил хөтөлбөр</t>
  </si>
  <si>
    <t>Хүүхдийн эрүүл, аюулгүй орчинд амьдрах, сурч боловсрох, хөгжих, хамгаалуулах, нийгмийн амьдралд оролцох эрхийг хангах, хүүхэд хамгааллын үндэсний тогтолцоог бусад салбарын оролцоотойгоор бэхжүүлж, хүүхдэд ээлтэй орчныг бүрдүүлэх үйл ажиллагааны зардал энд хамаарна.</t>
  </si>
  <si>
    <t>Дотоодод суралцах сургалтын зээл</t>
  </si>
  <si>
    <t xml:space="preserve"> Монгол улсын иргэн дотоодын дээд боловсролын сургалтын байгууллагад суралцахад олгох зээл энд хамаарна.</t>
  </si>
  <si>
    <t>Тусгай хэрэгцээт боловсрол</t>
  </si>
  <si>
    <t xml:space="preserve"> Багш, эцэг эх, асран хамгаалагчид болон суралцагчдад тусгай хэрэгцээт боловсролын багш, мэргэжилтний өгөх мэргэжил, арга зүйн зөвлөгөө, тусламж үзүүлэх, мөн дохионы хэлний багшийн үйлчилгээ, орчуулга, мэргэжлийн боловсролын сэтгэлзүйч эмчийн оношилгоо, зөвлөгөө, зөвлөгөө, эмчилгээний зардал энд хамаарна.</t>
  </si>
  <si>
    <t>Сурах бичгийн түрээс</t>
  </si>
  <si>
    <t>Ерөнхий боловсролын сургуулийн суралцагчдад түрээслэх сурах бичгийг боловсруулах, хэвлэх, түгээх, хүргэх, нөхөн хангахтай холбоотой зардал энд хамаарна.</t>
  </si>
  <si>
    <t>Эрэлттэй мэргэжлээр /сувилагч, нийгмийн ажилтан, номын санч, хоолзүйч/ дотоодод суралцах тэтгэлэг</t>
  </si>
  <si>
    <t>Нийгмийн салбарын зарим эрэлттэй мэргэжлээр дотоодын сургалтын байгууллагад дэд бакалавр, бакалавр, магистр, докторын үндсэн хөтөлбөрөөр суралцахад олгох тэтгэлгийг энд бүртгэнэ.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Долоо дахь хэсгийн 7.2.1/</t>
  </si>
  <si>
    <t>Цэцэрлэгийн хүүхдийн сургуульд бэлтгэгдсэн байдлын үнэлгээ</t>
  </si>
  <si>
    <t>Улсын хэмжээнд 5-настай хүүхдийн сургуульд бэлтгэгдсэн үнэлгээ хийх арга хэмжээний зардал энд хамаарна.</t>
  </si>
  <si>
    <t>Засгийн газар хоорондын гэрээгээр гадаадад суралцах тэтгэлэг</t>
  </si>
  <si>
    <t>Засгийн газар хоорондын гэрээгээр гадаад улсад тэргүүлэх эсхүл эрэлттэй мэргэжлээр суралцах Монгол улсын иргэнд олгох тэтгэлэг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Тав дахь хэсэг/</t>
  </si>
  <si>
    <t>Монгол Улсын Ерөнхийлөгчийн тэтгэлэг /гадаад, бакалавр/</t>
  </si>
  <si>
    <t>Монгол Улсын Ерөнхийлөгчийн тэтгэлгээр гадаад улсад баклаварын үндсэн хөтөлбөрөөр суралцах тэтгэлэг энд хамаарна.</t>
  </si>
  <si>
    <t>Гүйцэтгэлд суурилсан санхүүжилт</t>
  </si>
  <si>
    <t xml:space="preserve"> Боловсролын сургалтын байгууллагын ажлын гүйцэтгэл, чанар, үнэлгээний үр дүнд үндэслэн олгох нэмэлт урамшуулал энд хамаарна.</t>
  </si>
  <si>
    <t>Сургууль цэцэрлэгийн гүйцэтгэлийн үнэлгээний санхүүжилт</t>
  </si>
  <si>
    <t>Боловсролын сургалтын байгууллагын ажлын гүйцэтгэл, чанар, үнэлгээний үр дүнд үндэслэн олгох нэмэлт урамшуулал энд хамаарна.</t>
  </si>
  <si>
    <t>Багшийн гүйцэтгэлийн үнэлгээний санхүүжилт</t>
  </si>
  <si>
    <t>Багшийн ажлын гүйцэтгэл, чанар, үнэлгээний үр дүнд үндэслэн олгох нэмэлт урамшуулал энд хамаарна.</t>
  </si>
  <si>
    <t>Тоног төхөөрөмжийн нөхөн хангалт</t>
  </si>
  <si>
    <t>Сургалтын хөтөлбөрийг хэрэгжүүлэх хэвийн нөхцөлийг хангах, сургалтын биет орчны батлагдсан стандартад үе шаттай нийцүүлэхэд зайлшгүй шаардлагатай (суурин болон зөөврийн компьютер, цахим хэрэглэгдэхүүн, түүний дагалдах хэрэгсэл, байгалийн ухааны лабораторийн тоног төхөөрөмж, багаж хэрэгсэл, биет үзүүлэн, болон сургалтын хэрэглэгдэхүүн гэх мэт) зориулалтын тоног төхөөрөмж, багаж хэрэгслийг ашиглах дундаж хугацаа, нэг суралцагчид тухайн жилд ногдох өртөг буюу элэгдлийн зардлыг нөхөх зорилгоор санхүүжүүлж буй сургалтын тоног төхөөрөмж, цэцэрлэгийн зөөлөн эдлэл, тоглоом худалдан авах, эзэмших, ашиглах, санхүүгийн түрээсийн хэлбэрээр санхүүжүүлэх зардал багтана.(Засгийн газрын 2024 оны 39 дүгээр тогтоолын 4-р хавсралт Хувьсах зардал болон гүйцэтгэл, үр дүнд үндэслэн санхүүжүүлэх журам)</t>
  </si>
  <si>
    <t>Төрийн бус өмчийн СӨБ, ЕБС, суралцагчдад төсвөөс олгох дэмжлэг</t>
  </si>
  <si>
    <t xml:space="preserve"> Төсвөөс төрийн болон орон нутгийн бус өмчийн байгууллагын цэцэрлэг, ерөнхий боловсрол, мэргэжлийн болон техникийн боловсролын сургалтын байгууллагын суралцагчдад олгох санхүүжилт энд хамаарна.</t>
  </si>
  <si>
    <t>Монгол судлалыг дэмжих</t>
  </si>
  <si>
    <t>Монгол хэл, түүх, соёл, археологи, антропологи, монголын орчин үеийн нийгэм, эдийн засаг, улс төр, философи, шашин судлал, эрхзүйн судалгаатай холбоотой тусгайлан хэрэгжүүлэх арга хэмжээний зардал энд хамаарна.</t>
  </si>
  <si>
    <t>ЕБС-д Олон улсын стандарт нэвтрүүлэх бэлтгэл хангах арга хэмжээ.</t>
  </si>
  <si>
    <t>Олон улсын сургалтын хөтөлбөр судлах, туршихтай холбоотой хамтын ажиллагаа болон Засгийн газар, БШУЯ-ны хэрэгжүүлж буй арга хэмжээ болон Кэмбрижийн сургалтын хөтөлбөр хэрэгжүүлж буй сургуулийн үйл ажиллагааны зардал энд хамаарна.</t>
  </si>
  <si>
    <t>Олон улсын тэмцээн, уралдаанд оролцох</t>
  </si>
  <si>
    <t xml:space="preserve"> Олон улсын тэмцээн, уралдаанд оролцох.</t>
  </si>
  <si>
    <t xml:space="preserve">8XXXX </t>
  </si>
  <si>
    <t>Хувилбарт сургалт</t>
  </si>
  <si>
    <t>Үндсэн сургалтад хамрагдах боломжгүй суралцагчдад сургалтын өөр хэлбэрээр суралцахад нь туслах хичээл сургалтын болон дэмжин туслах үйл ажиллагаатай холбоотой гарах зардал энд хамаарна.Жишээ нь ганцаарчилсан сургалтын төлөвлөгөөгөөр хичээллэх зардал энд хамаарна.</t>
  </si>
  <si>
    <t>Ерөнхий боловсрол нөхөн эзэмшүүлэх</t>
  </si>
  <si>
    <t xml:space="preserve"> Сургууль завсардсан, сургуульд огт суугаагүй хүн амд ерөнхий боловсрол нөхөн эзэмшүүлэх хичээл сургалтын болон дэмжин туслах үйл ажиллагаатай холбоотой гарах зардал энд хамаарна.</t>
  </si>
  <si>
    <t>Хичээлээс гадуурх үйл ажиллагаа</t>
  </si>
  <si>
    <t xml:space="preserve"> Сургалтын байгууллагын зохион байгуулж буй хичээл сургалтад туслах, дэмжих, суралцагчдыг хөгжүүлэх зорилгоор хичээлийн бус цагаар явуулах сургалтын үйл ажиллагааны зардал энд хамаарна. Танхимын бус сургалтын үйл ажиллагааны зардалд суралцагчдыг сургуулиас гадна музей, номын сан, түүхийн дурсгалт газарт түшиглэн танхимаас гадуурх сургалтын үйл ажиллагааг хэрэгжүүлэх зардал багтана. (ЗГ-ын 2024 оны 39 дүгээр тогтоолын 4-р хавсралт Хувьсах зардал болон гүйцэтгэл, үр дүнд үндэслэн санхүүжүүлэх журам)</t>
  </si>
  <si>
    <t>Ажил мэргэжлийн чиг баримжаа, зөвлөгөө</t>
  </si>
  <si>
    <t>Суралцагч болон асран хамгаалагчидтай хамтран суралцагчийн чадвар, сонирхлыг үнэлэх, суралцагчдад өөрийн боловсрол, ажил мэргэжлийн сонголт, төлөвлөгөөг өөрөө гаргах мэдлэг олгох, өөрийгөө таньж мэдэх, ойлгоход нь туслах, боловсрол, ажил мэргэжлийн дэлгэрэнгүй мэдээллээр хангах, сургалт явуулах, ажлын байранд зуучлах, ажлын байрны мэдээллээр хангах үйл ажиллагаатай холбоотой гарах зардал энд хамаарна.</t>
  </si>
  <si>
    <t>Уралдаан, тэмцээн</t>
  </si>
  <si>
    <t>Суралцагчдын авьяас, чадвар, сонирхлыг хөгжүүлэх, уралдаан тэмцээнд бэлтгэх, зохион байгуулах, оролцох, оролцогчдыг шагнах, урамшуулах ажлыг асран хамгаалагч, орон нутгийн удирдлага, бусад байгууллагатай хамтран хэрэгжүүлэх үйл ажиллагааны зардал энд хамаарна.</t>
  </si>
  <si>
    <t>Мэргэжлийн ур чадварыг хөгжүүлэх</t>
  </si>
  <si>
    <t>Мэргэжлийн болон техникийн сургуулийн суралцагчдыг мэргэжлийн ур чадварын олон улсын хэмжээний тэмцээнд бэлтгэх, оролцох, урамшуулах, мөн үндэсний хэмжээний мэргэжлийн ур чадварын тэмцээнд бэлтгэх, зохион байгуулах, “ур чадварын үндэсний систем” хөгжүүлэх үйл ажиллагааны зардал энд хамаарна.</t>
  </si>
  <si>
    <t>Залуучууд, насанд хүрэгчдийн суралцахуйг дэмжих</t>
  </si>
  <si>
    <t>Залуучууд, насанд хүрсэн хүн амд тэдний боловсролын хэрэгцээ, хүсэл сонирхлыг нь ярилцан цаашдын боловсрол, ажил мэргэжлийнх нь талаар зөвлөгөө өгөх, амьдралын чанарыг нь дээшлүүлэх, насан туршийн суралцахуйн зарчмыг амьдралынх нь хэвшил болгох, бүх төрлийн боловсрол нөхөн эзэмшүүлэх, үргэлжлүүлэх зорилгоор нийгмийн зүгээс болон Засгийн газар, Орон нутгийн удирдлага, БШУЯ, боловсролын байгууллагууд, олон нийт, ажил олгогчид, мэргэжлийн холбоодын явуулах үйл ажиллагааны зардал энд хамаарна.</t>
  </si>
  <si>
    <t>Үнэлгээ, тест, шалгалт</t>
  </si>
  <si>
    <t xml:space="preserve"> Улсын хэмжээнд эсвэл аймаг, дүүргийн эсвэл суралцагчдын ялгаатай хэрэгцээнд нийцүүлэн багшийн дэвшүүлсэн суралцахуйн үр дүнгийн зорилтод хүрэхийн тулд сурлагын ахицыг тодорхой давтамжтайгаар үнэлэх, суралцагчдын сурлагын үр дүн, явцын ахицыг үнэлэх үнэлгээ, шалгалт, тест авах ажлыг бэлтгэх, төлөвлөх, зохион байгуулах, тэдгээрийн үр дүнг шинжлэх, үр дүнг танилцуулах, зөвлөмж өгөх, туслах, хамтрах үйл ажиллагаа.</t>
  </si>
  <si>
    <t>Боловсролын магистраар суралцагчид үзүүлэх дэмжлэг</t>
  </si>
  <si>
    <t>Боловсролын чиглэлээр магистрын сургалтын үндсэн хөтөлбөрөөр суралцагчид олгох дэмжлэг энд хамаарна. /Монгол Улсын Засгийн газрын 2024 оны 103 дугаар тогтоолоор баталсан “Багш,багш мэргэжлээр суралцагч болон багш, ажилтны хүүхдийг тэргүүлэх, эрэлттэй мэргэжлээр суралцахад төрөөс дэмжлэг үзүүлэх журам”/</t>
  </si>
  <si>
    <t>Орон нутагт мэргэжлээрээ ажиллах багшийн дэмжлэг</t>
  </si>
  <si>
    <t>Хөдөө орон нутагт мэргэжлээрээ ажиллах багшид олгох бакалавр, магистрын сургалтын дэмжлэгийг энд бүртгэнэ. /Монгол Улсын Засгийн газрын 2024 оны 103 дугаар тогтоолоор баталсан “Багш,багш мэргэжлээр суралцагч болон багш, ажилтны хүүхдийг тэргүүлэх, эрэлттэй мэргэжлээр суралцахад төрөөс дэмжлэг үзүүлэх журам”/</t>
  </si>
  <si>
    <t>Дээд боловсролын сургалтын байгууллагад олгох үйл ажиллагааны татаас</t>
  </si>
  <si>
    <t xml:space="preserve">Их, дээд сургуульд улсын болон орон нутгийн төсвөөс олгох татаас. Үүнд судалгаа, хөгжүүлэлтийн татаас, грант орохгүй. Хөгжмийн дээд боловсролын байгууллагад олгох нэмэлт санхүүжилт, мөн Түшиц эмнэгт олгох татаас, Монгол-Германы хамтарсан сургуульд олгох санхүүжилт энд хамаарна. </t>
  </si>
  <si>
    <t>Ерөнхийлөгчийн нэрэмжит тэтгэлгийн бэлтгэл хөтөлбөр</t>
  </si>
  <si>
    <t>МУ-ын ерөнхийлөгчийн тэтгэлэгт хамрагдахаар бэлтгэл хөтөлбөрт тэнцсэн суралцагчийн 1 жилийн бэлтгэлтэй холбоотой гарах зардал энд хамаарна.</t>
  </si>
  <si>
    <t>Mонгол Улсын Засгийн газрын дотоодод бакалавраар суралцах тэтгэлэг</t>
  </si>
  <si>
    <t>Монгол Улсын Засгийн газраас дотоодын дээд боловсролын сургалтын байгууллагад бакалавраар суралцах оюутанд олгох тэтгэлэг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Дөрөв дэх хэсэг</t>
  </si>
  <si>
    <t>Монгол Улсын Засгийн газрын гадаадад магистр, доктороор суралцах тэтгэлэг</t>
  </si>
  <si>
    <t>Монгол Улсын Засгийн газраас гадаадын шилдэг их, дээд сургуульд суралцах оюутанд олгох тэтгэлэг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Дөрөв дэх хэсэг/</t>
  </si>
  <si>
    <t>Хөгжлийн бэрхшээлттэй суралцагчид олгох буцалтгүй тусламж /дотоод, гадаад/</t>
  </si>
  <si>
    <t>Хөгжлийн бэрхшээлтэй Монгол улсын иргэнд гадаад, дотоодын их, дээд сургуульд суралцахад олгох буцалтгүй тусламж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Найм дахь хэсэг/</t>
  </si>
  <si>
    <t>Эрэлттэй мэргэжлээр /хэл засалч, хөдөлгөөн засалч, хөдөлмөр засалч, сэтгэл зүйч, аргазүйч/ дотоодод суралцах тэтгэлэг</t>
  </si>
  <si>
    <t xml:space="preserve"> Нийгмийн салбарын зарим эрэлттэй мэргэжлээр дэд бакалавр, бакалавр, магистр, доткторын үндсэн хөтөлбөрөөр суралцахад олгох тэтгэлгийг энд бүртгэнэ.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Долоо дахь хэсгийг 7.2.2/</t>
  </si>
  <si>
    <t>Эрэлттэй мэргэжлийн гадаадад суралцах бакалаврын тэтгэлэг</t>
  </si>
  <si>
    <t xml:space="preserve"> Нийгмийн салбарын зарим эрэлттэй мэргэжлээр гадаадын сургалтын байгууллагад бакалаврын үндсэн хөтөлбөрөөр суралцагч Монгол улсын иргэнд олгох тэтгэлэг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Долоо дахь хэсэг/.</t>
  </si>
  <si>
    <t>Орон нутгийн их, дээд сургуульд суралцах сургалтын төлбөрийн хөнгөлөлт /50хувь/</t>
  </si>
  <si>
    <t>Орон нутагт үйл ажиллагаа явуулж буй төрийн өмчийн сургалтын байгууллагад суралцах сургалтын төлбөрийн 50 хувийн хөнгөлөлт энд хамаарна. /Монгол Улсын Засгийн газрын 2024 оны 102 дугаар тогтоолоор баталсан “Гадаадын болон дотоодын дээд боловсролын сургалтын байгууллагад суралцагчид тэтгэлэг, зээл олгох, эргэн төлүүлэх, буцалтгүй тусламж олгох, дэмжлэг үзүүлэх журам”-ын Ес дэх хэсэг/</t>
  </si>
  <si>
    <t>Судалгааны татаас, грант</t>
  </si>
  <si>
    <t>Эрдэм шинжилгээний хүрээлэн, төв, их, дээд сургуулийн тэнхим эсвэл судлаачид, бизнесийн байгууллага, бизнес эрхлэгчид улсын болон орон нутгийн төсвөөс олгох судалгаа, хөгжүүлэлтийн татаас, грант, улсын захиалгат төслийн санхүүжилт энд хамаарна. Судалгаа хөгжүүлэлтийн ангилалд багтахгүй судалгаа, шинжилгээнд олгосон санхүүжилт энд хамаарахгүй.</t>
  </si>
  <si>
    <t>Судалгаа хөгжүүлэлт</t>
  </si>
  <si>
    <t>Шинжлэх ухааны академи, Шинжлэх ухаан технологийн сангийн хүрээлэн, төвийн үндсэн үйл ажиллагаа, хэрэгжүүлж буй төслийн санхүүжилт энд хамаарна. Улсын захиалгат төслийн санхүүилт энд хамаарахгүй. Судалгаа хөгжүүлэлтийн ангилалд багтахгүй судлагаа, шинжилгээнд олгосон санхүүжилт энд хамаарахгүй. Шинжлэх ухааны академи, Шинжлэх ухаан технологийн сангийн хүрээлэн, төвийн байнгын үйл ажиллагааны зардлыг 80101 Үндсэн үйл ажиллагааны ангилалд бүртгэхгүй, энэ ангилалд бүртгэнэ</t>
  </si>
  <si>
    <t>Соёлын арга хэмжээ</t>
  </si>
  <si>
    <t>Соёл урлаг хөгжүүлэх</t>
  </si>
  <si>
    <t>Соёл урлагийн үнэт зүйлийг бүтээн туурвих, судлан шинжлэх, хадгалж хамгаалах, түгээн дэлгэрүүлэх, таниулах, уламжлах, хөгжүүлэхтэй холбоотой арга хэмжээний зардлыг энэ ангилалд хамааруулна.</t>
  </si>
  <si>
    <t>Музейн үзмэр худалдан авах</t>
  </si>
  <si>
    <t>Музейд шаардлагатай, түүх, соёл, урлаг, шинжлэх ухааны ач холбогдол бүхий үнэт зүйлийг сонгох, үнэлэх, худалдан авахад шаардагдах зардлыг энэ ангилалд хамааруулна.</t>
  </si>
  <si>
    <t>Түүхийн хүрд баримтат кино бүтээх</t>
  </si>
  <si>
    <t>Монгол улсын төр, Засгийн газартай холбоотой зохион байгуулагдаж буй арга хэмжээ, төрийн айлчлал, бүх нийтийг хамарсан арга хэмжээг түүхийн архив болгон хадгалахад шаардагдах зардлыг энэ ангилалд хамааруулна.</t>
  </si>
  <si>
    <t>Түүх, соёлын дурсгалт зүйлсийг хамгаалах</t>
  </si>
  <si>
    <t>Тодорхой орон зайд шилжүүлэн байрлуулах боломжтой дурсгал, түүх, соёлын үл хөдлөх дурсгал бүхий газар, түүний хэвлийг хадгалах, хамгаалах, түгээн дэлгэрүүлэхтэй холбоотой арга хэмжээний зардлыг энэ ангилалд хамааруулна.</t>
  </si>
  <si>
    <t>Музей, түүх, соёлын өвийн сэргээн засварлалт</t>
  </si>
  <si>
    <t>Устах, эвдрэх, гэмтэх аюул учирч байгаа музей, түүх, соёлын өвийг авран хамгаалах, сэргээн засварлах арга хэмжээнд шаардагдах зардлыг энэ ангилалд хамааруулна.</t>
  </si>
  <si>
    <t>Хөгжмийн шилдэг бүтээлийг улсын санд худалдаж авах</t>
  </si>
  <si>
    <t>Хөгжмийн зохиолын шилдэг бүтээлийг шалгаруулах, үнэлэх, зохиогчтой гэрээ байгуулахтай холбоотой арга хэмжээний зардлыг энэ ангилалд хамааруулна.</t>
  </si>
  <si>
    <t>Дүрслэх урлагийн шилдэг бүтээлийг улсын санд худалдаж авах</t>
  </si>
  <si>
    <t>Дүрслэх урлагийн шилдэг бүтээлийг шалгаруулах, үнэлэх холбоотой арга хэмжээний зардлыг энэ ангилалд хамааруулна.</t>
  </si>
  <si>
    <t>Соёл урлагийн олон улсын тэмцээнд тэргүүн байр эзэлсэн уран бүтээлчдийг шагнах</t>
  </si>
  <si>
    <t>Олон улсын хэмжээнд зохиогддог соёл, урлагийн их наадам, уралдаан, үзэсгэлэн, номын яармагт тэргүүн байр /гран при/, нэгдүгээр байр /алтан медаль/, хоёрдугаар байр /мөнгөн медаль/, гуравдугаар байр /хүрэл медаль/-нд шалгарсан уран бүтээлчдэд мөнгөн шагнал олгоход шаардлагатай зардлыг энэ ангилалд хамааруулна.</t>
  </si>
  <si>
    <t>Оны шилдэг уран бүтээлч, найруулагч, жүжигчин, зураач, бүжигчдийг шагнах</t>
  </si>
  <si>
    <t xml:space="preserve">Жил бүр тайз, дэлгэцийн найруулагч, жүжигчин, зураач, тайз, дэлгэцийн бүтээлийн зохиолч, хөгжмийн зохиолч, продюсер, удирдаач, бүжиг дэглээч, хөгжимчин, дуучин, бүжигчин төрөл тус бүрт нэг шилдэг уран бүтээлчийг шалгаруулахад шаардлагатай зардлыг энэ ангилалд хамааруулна. </t>
  </si>
  <si>
    <t>Гадаад дотоодод зохиогдох соёл урлагийн арга хэмжээ</t>
  </si>
  <si>
    <t>Соёл урлагийн чиглэлээр гадаадад болон дотооддоо үзэсгэлэн гаргах, Монголын түүх, соёлыг гадаадад сурталчлах, урлагийн тогтолт зохион байгуулахад шаардлагатай зардлыг энэ ангилалд хамааруулна.</t>
  </si>
  <si>
    <t>Кино урлагийг дэмжих</t>
  </si>
  <si>
    <t xml:space="preserve">Монгол Улсад кино бүтээх таатай орчныг бий болгох, кино урлагийг хөгжүүлэхэд төрөөс дэмжлэг үзүүлэхэд шаардлагатай зардлыг энэ ангилалд хамааруулна. </t>
  </si>
  <si>
    <t>Соёлын бүтээлч үйлдвэрлэл</t>
  </si>
  <si>
    <t>Соёлын бүтээлч үйлдвэрлэлийн тэргүүлэх чиглэлийг тогтооход дэвшилтэт технологи, инновацад суурилсан үндэсний өв уламжлал, ёс заншил, соёлын онцлогийг агуулсан өрсөлдөх чадвартай бүтээгдэхүүн, үйлчилгээг бий болгох, экспортлоход чиглүүлэх, нөөцийг оновчтой байршуулах, төрийн дэмжлэгийн үр ашгийг нэмэгдүүлэхэд шаардлагатай зардлыг энэ ангилалд хамааруулна.</t>
  </si>
  <si>
    <t>Цахим соёл хөтөлбөр</t>
  </si>
  <si>
    <t>Цахим хэрэгслээр дамжуулан соёл урлагийн үнэт зүйлийг бүтээн туурвих, судлан шинжлэх, хадгалж хамгаалах, түгээн дэлгэрүүлэх, таниулах, уламжлах, хөгжүүлэхтэй холбоотой арга хэмжээний зардлыг энэ ангилалд хамааруулна.</t>
  </si>
  <si>
    <t>Музейн үзмэртэй шууд харьцах албан тушаалтанд төрөөс үзүүлэх дэмжлэг</t>
  </si>
  <si>
    <t>Төрийн болон орон нутгийн өмчийн музейд үзмэр, цуглуулгын хадгалалт хамгаалалтыг сайжруулах, арчлах, цэвэрлэх, тоолох, бүртгэх, сэргээн засварлах, судлах, музейн байнгын болон түр үзэсгэлэнгийн танхимд дэглэх, дэглэлтийг өөрчлөх, гар хүрэх, байршлыг өөрчлөх, зөөвөрлөх, шилжүүлэх, тээвэрлэх үйл ажиллагаа эрхэлдэг албан хаагчид олгох мөнгөн урамшуулал олгоход шаардлагатай зардлыг энэ ангилалд хамааруулна.</t>
  </si>
  <si>
    <t>Бүх нийтийн соёлын боловсрол</t>
  </si>
  <si>
    <t>Эх хэл, бичиг, түүх, өв соёл, эх оронч үзэл, зан заншил, өв уламжлалаа дээдлэх, хамгаалах, түгээн дэлгэрүүлэхтэй холбоотой үйл ажиллагааг хэрэгжүүлэхэд шаардлагатай зардлыг энэ ангилалд хамааруулна.</t>
  </si>
  <si>
    <t>Соёлын байгууллагад гүйцэтгэлээр олгох санхүүжилт /театр чуулга/</t>
  </si>
  <si>
    <t>Аймаг, орон нутаг дахь театр чуулгын байгууллагын үйл ажиллагааг хэрэгжүүлэхтэй холбоотой зардлыг энэ ангилалд хамааруулна.</t>
  </si>
  <si>
    <t>Монгол Улсын Олон улс дахь сурталчилгаа, мэдээллийн үндэсний хорооны үйл ажиллагааны хэрэгжилт</t>
  </si>
  <si>
    <t>Тухайн хорооны хэвийн үйл ажиллагааг ажиллагааг хангахад шаардлагатай зардлыг энэ ангилалд хамааруулна.</t>
  </si>
  <si>
    <t>Соёлын байгууллагад гүйцэтгэлээр олгох санхүүжилт /номын сан/</t>
  </si>
  <si>
    <t>Аймаг, орон нутаг дахь номын сангийн үйл ажиллагааг хэрэгжүүлэхтэй холбоотой зардлыг энэ ангилалд хамааруулна.</t>
  </si>
  <si>
    <t>Соёлын байгууллагад гүйцэтгэлээр олгох санхүүжилт /музей/</t>
  </si>
  <si>
    <t>Аймаг, орон нутаг дахь музейн үйл ажиллагааг хэрэгжүүлэхтэй холбоотой зардлыг энэ ангилалд хамааруулна.</t>
  </si>
  <si>
    <t>Соёлын байгууллагад гүйцэтгэлээр олгох санхүүжилт /соёлын төв/</t>
  </si>
  <si>
    <t>Аймаг, орон нутаг дахь соёлын төвийн үйл ажиллагааг хэрэгжүүлэхтэй холбоотой зардлыг энэ ангилалд хамааруулна.</t>
  </si>
  <si>
    <t>Улсын их баяр наадам</t>
  </si>
  <si>
    <t>Улсын их наадмыг зохион байгуулахтай холбоотой, улсын төсвөөс шаардлагатай нийт зардлыг энэ ангилалд хамааруулна.</t>
  </si>
  <si>
    <t>821000</t>
  </si>
  <si>
    <t>Биеийн тамир, спортын арга хэмжээ</t>
  </si>
  <si>
    <t>Допингийн эсрэг үйл ажиллагааг дэмжих</t>
  </si>
  <si>
    <t>Үндэсний хэмжээнд допингийн хяналт, шалгалт хийхийг дэмжих, Спортын салбарын хамт олон, тамирчдын допингийн талаарх мэдлэг ойлголтыг нэмэгдүүлэх, урьдчилан сэргийлэхтэй холбоотой зардлыг энэ ангилалд хамааруулна.</t>
  </si>
  <si>
    <t>Эрүүл, идэвхтэй амьдрал</t>
  </si>
  <si>
    <t>Тэнцвэртэй хооллолт, дасгал хөдөлгөөн хийх, амрах зэрэг бие махбод, сэтгэл санааны болон нийгмийн сайн сайхныг хангахуйц амьдралын хэв маягийг хангахад шаардлагатай зардлыг энэ ангилалд хамааруулна.</t>
  </si>
  <si>
    <t>Олимп, паралимпийг дэмжих үйл ажиллагаа</t>
  </si>
  <si>
    <t>Олимп, паралимпийн бэлтгэл үйл ажиллагааны болон тухайн олимпод оролцогчдод тухайлан зориулсан зардлыг энэ ангилалд хамааруулна.</t>
  </si>
  <si>
    <t>Тусгай Олимп</t>
  </si>
  <si>
    <t>Ялгаатай хэрэгцээ бүхий иргэний оролцож буй олимпын бэлтгэл үйл ажиллагааны болон тухайн олимпод оролцогчдод тухайлан зориулсан зардлыг энэ ангилалд хамааруулна.</t>
  </si>
  <si>
    <t>Идэвхтэй амьдралын хэвшилтэй иргэнийг нэмэгдүүлэх</t>
  </si>
  <si>
    <t>Спортын тэмцээн, дасгалын бүлэг, алхалтын клуб зэрэг багийн үйл ажиллагааг зохион байгуулж, хүмүүсийг хамтдаа идэвхтэй байхыг дэмжих, ажлын байранд дасгал хөдөлгөөн хийх боломжийг бүрдүүлэхэд шаардлагатай зардлыг энэ ангилалд хамааруулна.</t>
  </si>
  <si>
    <t>Үндэсний хэмжээний тэмцээн, наадмын үйл ажиллагаа</t>
  </si>
  <si>
    <t>Зөвхөн үндэсний хэмжээнд зохион байгуулагдах үйл ажиллагаанд зориулсан зардлыг энэ ангилалд хамааруулна.</t>
  </si>
  <si>
    <t>Үндэсний шигшээ багаас бусад спортын төрлийн тив, дэлхийн тэмцээн, наадамд оролцоход дэмжлэг үзүүлэх үйл ажиллагаа</t>
  </si>
  <si>
    <t>Үндэсний шигшээ багт хамаардаггүй спортын төрөлд олгох улсын төсвийн дэмжлэг санхүүжилтэд хамаарах зардлыг энэ ангилалд хамааруулна.</t>
  </si>
  <si>
    <t>Үндэсний шигшээ баг (насанд хүрэгчид, залуучууд, өсвөр үе)-ийн үйл ажиллагаа</t>
  </si>
  <si>
    <t>Үндэсний шигшээ багийн хэвийн үйл ажиллагааг хангахад зориулсан зардлыг энэ ангилалд хамааруулна.</t>
  </si>
  <si>
    <t>Дотоодод зохиогдох олон улсын тэмцээний үйл ажиллагаа</t>
  </si>
  <si>
    <t>Дотоодод зохион байгуулагдах олон улсын чанартай, олон улсын оролцогчдыг хамруулсан тэмцээнийг зохион байгуулахтай холбоотой зардлыг энэ ангилалд хамааруулна.</t>
  </si>
  <si>
    <t>Спортын өндөр амжилтын шагнал, урамшуулал олгох үйл ажиллагаа</t>
  </si>
  <si>
    <t>Олон улсын олимпын хорооны ивээл дор зохион байгуулагддаг тив, дэлхийн наадам болон дэлхийн аварга шалгаруулах тэмцээнд амжилттай оролцож медаль хүртсэн тамирчин, түүний дасгалжуулагчийг шагнаж урамшуулах, мөнгөн шагнал олгоход шаардлагатай зардлыг энэ ангилалд хамааруулна.</t>
  </si>
  <si>
    <t>Хот суурин, нийтийн үйлчилгээ</t>
  </si>
  <si>
    <t>Гэмт хэргээс урьдчилан сэргийлэх</t>
  </si>
  <si>
    <r>
      <rPr>
        <sz val="10"/>
        <color theme="1"/>
        <rFont val="Arial"/>
      </rPr>
      <t>Гэмт хэргээс урьдчилан сэргийлэх Гэмт хэргээс урьдчилан сэргийлэх тухай хуулийн 19 дүгээр зүйлийн 19.3-т заасны дагуу гэмт хэргээс урьдчилан сэргийлэх арга хэмжээг тухайн нутаг дэвсгэрт зохион байгуулахтай холбогдон гарах зардлыг энэ ангилалд бүртгэнэ.</t>
    </r>
    <r>
      <rPr>
        <i/>
        <sz val="10"/>
        <color theme="1"/>
        <rFont val="Arial"/>
      </rPr>
      <t>Хамаарахгүй зүйл: Хуулиар хүлээсэн үндсэн үүрэг нь гэмт хэрэгтэй тэмцэх ажиллагаа болсон цагдаагийн зэрэг байгууллагуудын хувьд энэ ангилал хамаарахгүй. хувьд энэ зориулалт хамаарахгүй.</t>
    </r>
  </si>
  <si>
    <t>Нийтийн эзэмшлийн гудамж талбайн гэрэлтүүлэг</t>
  </si>
  <si>
    <t>Нийтийн эзэмшлийн зам талбай, гудамжны гэрэлтүүлэг,засвар үйлчилгээний зардлыг  хамааруулна.</t>
  </si>
  <si>
    <t>Нийтийн эзэмшлийн гудамж талбайн цэвэрлэгээ, үйлчилгээ</t>
  </si>
  <si>
    <t>Нийтийн эзэмшлийн зам , гудамж талбайн цэвэрлэгээ үйлчилгээний зардлыг  хамааруулна.</t>
  </si>
  <si>
    <t>Нийтийн бие засах газрын үйлчилгээ</t>
  </si>
  <si>
    <t>Нийтийн бие засах газрын ариутгал, цэвэрлэгээ, үйлчилгээтэй холбогдох зардлыг  хамааруулна.</t>
  </si>
  <si>
    <t>Нийтийн эзэмшлийн байгууламжийн арчилгаа, тордолт</t>
  </si>
  <si>
    <t>нийтийн эзэмшлийн байгууламжийн арчилгаа, цэвэрлэгээ ,засвар, үйлчилгээтэй  холбогдох зардлыг  хамааруулна.</t>
  </si>
  <si>
    <t>Хотын доторх ногоон байгууламжийн үйлчилгээ</t>
  </si>
  <si>
    <t>Хот суурин газрын ногоон байгууламжийг  бий болгох, нөхөн, сэргээх арчлах, хамгаалахтай  холбогдсон зардлыг хамааруулна.</t>
  </si>
  <si>
    <t>Авто замын борооны ус зайлуулах шугам, үерийн далан сувгийн хэвийн үйл ажиллагааг хангах</t>
  </si>
  <si>
    <t xml:space="preserve">хот,суурин газрын доторхи авто зам,гүүр хоолойн ,ус зайлуулах,шугам,үерийн далан сувгыг  цэвэрлэх ,арчлах, засварлах ,хэвийн үйл ажиллагааг хангахтай холбогдсон зардлыг хамааруулна </t>
  </si>
  <si>
    <t>Хотын доторх хөшөө, жижиг байгууламжийн арчилгаа</t>
  </si>
  <si>
    <t xml:space="preserve">Хот суурин газрын доторхи хөшөө, дурсгал, жижиг байгууламжыг цэвэрлэх арчлах,засварлахтай холбогдсон үйл ажиллагааны зардал хамаарна </t>
  </si>
  <si>
    <t>Хотын доторх золбин муур, нохой устгал</t>
  </si>
  <si>
    <t xml:space="preserve">Эзэнгүй муур нохойг устгах, цөөрүүлэхэд чиглэсэн үйл ажиллагаатай холбогдсон зардал хамаарна. </t>
  </si>
  <si>
    <t>Төвлөрсөн хогийн цэгүүдийн устгал, ариутгал, ашиглалтын үйлчилгээ</t>
  </si>
  <si>
    <t>Төвлөрсөн хогийн цэгүүдийн устгал, ариутгал, ашиглалт, харуул хамгаалалтийн  үйлчилгээтэй холбогдсон зардал хамаарна .</t>
  </si>
  <si>
    <t xml:space="preserve">Хог хаягдлыг зайлуулах , Хур хог хаягдал, орчны бохирдлыг устгах, цэвэрлэх үйлчилгээтэй холбогдсон зардал хамаарна. </t>
  </si>
  <si>
    <t>Зам, барилгын траст орсон айл өрх, барилга байгууламжийг чөлөөлөхөд тухайн газрын өмчлөгчид олгох нөхөн төл</t>
  </si>
  <si>
    <t>Хотын ерөнхий төлөвлөлтийн дагуу зам, барилгын траст орсон айл өрхөд олгох нөхөн төлбөрийг энд бүртгэнэ.</t>
  </si>
  <si>
    <t>Орон нутгийн чанартай автозамын засвар үйлчилгээ</t>
  </si>
  <si>
    <t>Орон нутгийн чанартай авто,зам гүүр хоолойн засвар ,арчилгаатай холбогдсон зардал хамаарна.</t>
  </si>
  <si>
    <t>Гамшгаас сэргийлэх сургалт, урьдчилан сэргийлэх</t>
  </si>
  <si>
    <t xml:space="preserve">Гамшгаас сэргийлэх сургалт, урьдчилан сэргийлэх арга хэмжээтэй холбогдсон үйл ажиллагааны зардал хамаарна. </t>
  </si>
  <si>
    <t>Хүнс, хөдөө аж ахуй, үйлдвэрлэл, худалдаа</t>
  </si>
  <si>
    <t>Ургамал хамгаалал</t>
  </si>
  <si>
    <t>Бэлчээрийн ургамал хамгааллын хүрээнд ургамал хамгааллын бодис худалдан авах, бэлчээрийн ургамал хамгааллын арга хэмжээг байгаль орчинд хоргүй дэвшилтэт технологи ашиглан хэрэгжүүлэх зардлууд хамаарна.</t>
  </si>
  <si>
    <t>Мал эмнэлгийн үйлчилгээ</t>
  </si>
  <si>
    <t>Мал, амьтны өвчингүй тайван байдлыг хангах, баталгаажуулах, тэдгээрийн гаралтай түүхий эд, бүтээгдэхүүн, эм, эмнэлгийн хэрэгслийн аюулгүй байдал, мал эмнэлгийн үйлчилгээг үзүүлэхтэй холбоотой зардал хамаарна.</t>
  </si>
  <si>
    <t>Малын халдварт өвчнөөс урьдчилан сэргийлэх</t>
  </si>
  <si>
    <t>Мал, амьтан, тэдгээрийн гаралтай түүхий эд, бүтээгдэхүүний дотоодын худалдаанд хориг саад үүсгэдэг халдварт өвчнөөс урьдчилан сэргийлэх, тэмцэх үйл ажиллагааны зардал хамаарна.</t>
  </si>
  <si>
    <t>Малын гоц халдварт өвчнөөс урьдчилан сэргийлэх</t>
  </si>
  <si>
    <t>Мал, амьтан, тэдгээрийн гаралтай түүхий эд, бүтээгдэхүүний олон улсын худалдаанд хориг саад үүсгэдэг гоц халдварт өвчнөөс урьдчилан сэргийлэх, тэмцэх үйл ажиллагааны зардал хамаарна.</t>
  </si>
  <si>
    <t>Малын өвчний лабораторийн оношилгоо, шинжилгээ</t>
  </si>
  <si>
    <t>Мал, амьтны өвчингүй тайван байдлыг хангах, баталгаажуулах, тэдгээрийн гаралтай түүхий эд, бүтээгдэхүүн, эм, эмнэлгийн хэрэгслийн аюулгүй байдал, мал, амьтны халдварт, гоц халдварт өвчнөөс сэргийлэх, мал эмнэлгийн үйлчилгээг, үзүүлэх баталгаажуулахтай холбоотой оношлуур, шинжилгээний болон бусад лабораторын зардал хамаарна.</t>
  </si>
  <si>
    <t>Малын өвчнөөс сэргийлэх сургалт, сурталчилгаа, судалгаа шинжилгээний ажил</t>
  </si>
  <si>
    <t>Мал, амьтны өвчингүй тайван байдлыг хангах, баталгаажуулах, тэдгээрийн гаралтай түүхий эд, бүтээгдэхүүн, эм, эмнэлгийн хэрэгслийн аюулгүй байдал, мал эмнэлгийн үйлчилгээг үзүүлэхтэй холбоотой сурталчилгаа, судалгаа, шинжилгээний зардал хамаарна.</t>
  </si>
  <si>
    <t>Малын нөхөн төлбөр</t>
  </si>
  <si>
    <t>Мал, амьтны эрүүл мэндийн тухай хуулийн 33 дугаар зүйлд заасны дагуу зайлшгүй шаардлагаар төхөөрсөн мал, тэжээвэр амьтны тухайн орон нутаг дахь жишиг үнийн тодорхой хувь, гоц халдварт өвчний улмаас зайлшгүй шаардлагаар устгасан мал, тэжээвэр амьтны тухайн орон нутаг дахь жишиг үнийн тодорхой хувиар малын нөхөн төлбөр олгох зардал хамаарна.</t>
  </si>
  <si>
    <t>Цөм сүргийн үржлийн ажил үйлчилгээ</t>
  </si>
  <si>
    <t>Малын генийн санг хамгаалах, малын генетик нөөцийн төлөв байдлыг тодорхойлох, удам зүйн үнэлгээ хийх замаар малын ашиг шимийн үзүүлэлтийг тодорхойлох, малын генетик нөөц, малын үржил селекцийн ажилд биотехнологийн ололтыг өргөжүүлэх,үржлийн малд үзлэг ангилалт хийж цөм сүрэг бүрдүүлэх, малын хээлтүүлэгчийг ялган төвлөрүүлэх, малын үржил селекцийг дэмжихтэй холбоотой зардлууд хамаарна.</t>
  </si>
  <si>
    <t>Малын ашиг шим, үр төлийн чанараар сонгон шалгаруулах</t>
  </si>
  <si>
    <t>Өндөр ашиг шимтэй мал үржүүлэх</t>
  </si>
  <si>
    <t>Тоо толгой нь цөөрсөн малыг хамгаалах, үржүүлэх, үйлдвэрлэлийг дэмжих</t>
  </si>
  <si>
    <t>Эрчимжсэн мал аж ахуйг хөгжүүлэхэд дэмжлэг, тусламж үзүүлэх</t>
  </si>
  <si>
    <t>Өндөр ашиг шимт мал худалдан авах, малаас авах ашиг шимийг нэмэгдүүлэх, эрчимжсэн аж ахуйн тэжээлийн хэрэгцээг тодорхойлох, эрчимжсэн мал аж ахуйг төрөлжүүлэн хөгжүүлэх, дэмжихтэй холбоотой зардлууд хамаарна.</t>
  </si>
  <si>
    <t>Эрчимжсэн аж ахуй эрхлэх чадавхийг дээшлүүлэх</t>
  </si>
  <si>
    <t>Эрчимжсэн мал аж ахуйг хөгжүүлэх сургалт, сурталчилгаа</t>
  </si>
  <si>
    <t>Үлийн цагаан оготнотой тэмцэх</t>
  </si>
  <si>
    <t xml:space="preserve">Бэлчээрийн хөнөөлт мэрэгч амьтад, шавжны тархалт, олшролтын тодотгох судалгаа хийх, тэмцэх үйл ажиллагааны зардал хамаарна. </t>
  </si>
  <si>
    <t>Хөнөөлт царцаатай тэмцэх</t>
  </si>
  <si>
    <t>Отрын бүс байгуулах, хамгаалах</t>
  </si>
  <si>
    <t>Орон нутгийн тусгай хэрэгцээний отрын нөөц нутаг байгуулах, хил заагийг баталгаажуулах, ашиглалт хамгаалалтыг сайжруулах, тохижилт үйлчилгээ хийхтэй холбоотой үйл ажиллагааны зардал хамаарна.</t>
  </si>
  <si>
    <t>Бэлчээр, хадлангийн талбайг хамгаалах, сайжруулах</t>
  </si>
  <si>
    <t>Бэлчээрийн менежментийн төлөвлөгөөнд үнэлгээ хийх, бэлчээрийн даацыг нэмэгдүүлэх, өвөлжилт, хаваржилтийн бэлтгэл ажлыг хангуулах, хяналт тавих хадлангийн талбайг хамгаалах, сайжруулах, уст цэг тогтоох, хайгуул судалгаа хийхтэй холбоотой зардлууд хамаарна.</t>
  </si>
  <si>
    <t>Таримал тэжээлийн үйлдвэрлэлийг дэмжих</t>
  </si>
  <si>
    <t>Мал, амьтны тэжээлийн ургамал тариалалт, үйлдвэрлэлийг дэмжихтэй холбоотой үйл ажиллагааны зардал хамаарна.</t>
  </si>
  <si>
    <t>Хамгаалагдсан хөрсний тариалан эрхлэхэд дэмжлэг үзүүлэх</t>
  </si>
  <si>
    <t xml:space="preserve">Тариалангийн талбайн хөрс хамгаалах, хөрсний үржил шим, төлөв байдлын мониторинг хийх, тариалангийн талбайн хөрс болон голлох таримал, импортын жимс, жимсгэнэ хүнсний ногоонд пестицид, нитратын үлдэгдэлийн тандалт, судалгаа хийх, тариалангийн талбайн хөнөөлт организмын тархалт, зүйлийн бүрэлдэхүүн, хөнөөлийг тогтоох, бордоог хөнгөлөлттэй нөхцөлөөр олгох зэрэг үйл ажиллагааны зардал хамаарна. </t>
  </si>
  <si>
    <t>Жимс, жимсгэний тариалан эрхлэхэд дэмжлэг үзүүлэх</t>
  </si>
  <si>
    <t xml:space="preserve">Хүйтэнд тэсвэртэй болон бусад уур амьсгалын өөрчлөлтийн нөхцөлд дасан зохицох жимс жимсгэний үйлдвэрлэлийн тогтолцоог бүрдүүлэх, жимс, жимсгэний суулгац үржүүлгийн хүлэмж нийлүүлэх, тэдгээрийг усалгаатай нөхцөлд туршиж нутагшуулах, жимс, жимсгэний мод үржүүлэх тариалах мэдлэг олгох, туршлага судлах зэрэг үйл ажиллагааны хамаарна. </t>
  </si>
  <si>
    <t>Өрхийн тариаланг дэмжих сургалт, сурталчилгаа</t>
  </si>
  <si>
    <t xml:space="preserve"> Үр тариа, төмс, хүнсний ногоо, жимс, жимсгэнэ болон ашигт таримлын үр болон бусад өрхийн тариалангийн үйлдвэрлэлийн тогтолцоог бүрдүүлэх, дэмжих, турших, мэдлэг олгох, туршлага судлах зэрэг үйл ажиллагаа хамаарна.</t>
  </si>
  <si>
    <t>Улаан буудайн тарилалтыг дэмжих</t>
  </si>
  <si>
    <t>Стандартын шаардлага хангасан улаан буудайн тариалалт, үйлвэрлэлийг дэмжих үйл ажиллагаа хамаарна.</t>
  </si>
  <si>
    <t>Хүнсний хангамж, аюулгүй байдал, хяналтын судалгаа</t>
  </si>
  <si>
    <t>Хүнсний үйлдвэр, худалдаа, хоол үйлдвэрлэл, үйлчилгээний болон хүнсний гол нэрийн  бүтээгдэхүүний үйлдвэрлэл, худалдаанд баримтлах хамгаалалтын арга хэмжээ, чиглэл тодорхойлох, худалдааны салбарын нөхцөл байдал, олон улсын сайн туршлага нэвтрүүлэхэд чиглэсэн бодлогын зөвлөмж бүхий судалгаа хийх зэрэг үйл ажиллагаа хамаарна.</t>
  </si>
  <si>
    <t>Сүү, сүүн бүтээгдэхүүний үйлдвэрлэлийг дэмжих</t>
  </si>
  <si>
    <t>Сүү, сүүн бүтээгдэхүүний улирлын хэлбэлзлийг бууруулах, үйлдвэрлэлийг нэмэгдүүлэх, төрөлжүүлэхэд чиглэсэн үйл ажиллагаа хамаарна.</t>
  </si>
  <si>
    <t>Экологийн цэвэр бүтээгдэхүүнийг дэмжих, сурталчлах</t>
  </si>
  <si>
    <t>Экологийн цэвэр бүтээгдэхүүн, үйлдвэрлэлийг дэмжих, баталгаажуулах, сурталчлахад чиглэсэн үйл ажиллагаа хамаарна.</t>
  </si>
  <si>
    <t>Сайн малчны шагнал</t>
  </si>
  <si>
    <t xml:space="preserve">Улсын аварга малчин өрх, улсын хошой аварга малчин өрх шалгаруулах журмын дагуу шалгарсан малчин өрхөд олгох шагналын зардлыг бүртгэнэ. </t>
  </si>
  <si>
    <t>Монгол мал хөтөлбөр</t>
  </si>
  <si>
    <t>Монгол мал хөтөлбөрийг хэрэгжүүлэхтэй холбоотой үйл ажиллагааны зардал хамаарна.</t>
  </si>
  <si>
    <t>Арьс ширний урамшуулал</t>
  </si>
  <si>
    <t>Төрөөс стратегийн бодлогоор дэмжих, стандартын шаардлага хангасан түүхий эдийн бэлтгэх хүрээнд зарим бүтээгдэхүүний үйлдвэрлэлт, борлуулалтийг дэмжих зорилгоор аж ахуй нэгж, үйлдвэрлэгч болон малчдад олгох урамшууллын зардлыг бүртгэнэ.</t>
  </si>
  <si>
    <t>Хүнсний ногооны үйлдвэрлэлийг дэмжих</t>
  </si>
  <si>
    <t xml:space="preserve">Хүйтэнд тэсвэртэй болон бусад уур амьсгалын өөрчлөлтийн нөхцөлд дасан зохицох хүнсний ногооны үйлдвэрлэлийн тогтолцоог бүрдүүлэх, үйлдвэрлэлийг нэмэгдүүлэх, дэмжих, тэдгээрийг усалгаатай нөхцөлд туршиж нутагшуулах, хүнсний ногоо тариалах мэдлэг олгох, туршлага судлах зэрэг үйл ажиллагаа хамаарна. </t>
  </si>
  <si>
    <t>Малын тоо толгойн албан татварын зарцуулалт</t>
  </si>
  <si>
    <t>Малын тоо толгойн албан татварын орлогыг Төсвийн тухай хуульд заасны дагуу бэлчээрийн менежментийг сайжруулах, бэлчээрийн болон газар тариалангийн усан хангамжийг нэмэгдүүлэх, малын эрүүл мэндийг хамгаалах, халдварт өвчнөөс урьдчилан сэргийлэх, малын чанарыг сайжруулах, гэмт халдлага, гамшгаас хамгаалах, хур тунадасны хэмжээг нэмэгдүүлэх, малын тэжээлийн ургамал тариалах, тэжээлийн нөөц бүрдүүлэх, байгаль орчныг хамгаалах, хортон мэрэгчидтэй тэмцэх, малчдад зориулсан сургалт, сурталчилгаа зэрэг зардлуудын зарцуулалтыг бүртгэнэ.</t>
  </si>
  <si>
    <t>Хүнсний бүтээгдэхүүний зохистой хэрэглээ, нийлүүлэлтийг нэмэгдүүлэх</t>
  </si>
  <si>
    <t>Хүнсний зохистой хэрэглээний талаарх соён гэгээрүүлэх боловсролыг дэмжих, үндэсний онцлогтой эрүүл, зохистой хоол, идээ, ундааг  сурталчлах, түгээн дэлгэрүүлэх, борлуулалтыг нэмэгдүүлэхэд чиглэсэн үйл ажиллагаа хамаарна.</t>
  </si>
  <si>
    <t>Мал эмнэлгийн нийтийн эрүүл мэнд</t>
  </si>
  <si>
    <t>Бруцеллёз өвчнөөс сэргийлэх вакцинжуулалт болон вакцинжуулах арга хэмжээний үйлчилгээний зардал, дархлаажуулалтын мониторинг, тандалт судалгаа хийхтэй холбоотой зардал хамаарна.</t>
  </si>
  <si>
    <t>Мал эмнэлгийн үйлчилгээний чанар, хүртээмж</t>
  </si>
  <si>
    <t>Мал, амьтны халдварт, гоц халдварт өвчинтэй тэмцэх, урьдчилан сэргийлэхэд шаардлагатай ариутгал, халдваргүйтгэлийн зардал хамаарна.</t>
  </si>
  <si>
    <t>Мал, амьтны эрүүл мэндийг хамгаалах</t>
  </si>
  <si>
    <t>Мал, амьтны өвчингүй тайван байдлыг хангах, баталгаажуулах, тэдгээрийн гаралтай түүхий эд, бүтээгдэхүүн, эм, эмнэлгийн хэрэгслийн аюулгүй байдал, мал эмнэлгийн үйлчилгээг, үзүүлэх баталгаажуулахтай холбоотой зардал хамаарна.</t>
  </si>
  <si>
    <t>Өвс тэжээлийн нөөц бүрдүүлэх</t>
  </si>
  <si>
    <t>Өвс, тэжээлийн нөөц бүрдүүлэхтэй холбоотой зардлыг хамааруулна.</t>
  </si>
  <si>
    <t>Хүнс, хөдөө аж ахуйн салбарын хяналт</t>
  </si>
  <si>
    <t>Хүнс, хөдөө аж ахуйн салбарын (мэргэжлийн) хяналтыг хэрэгжүүлэхтэй холбоотой зардлыг хамааруулна.</t>
  </si>
  <si>
    <t>Малын үндэсний бүртгэл, мэдээллийн нэгдсэн сан</t>
  </si>
  <si>
    <t>Малын үндэсний бүртгэл мэдээллийн нэгдсэн санг баяжуулж, бүртгэлжүүлэх, хэвийн үйл ажиллагааг хангах, малын генетик нөөцөд хамааралтай уламжлалт мэдлэг, өв тээгчийг бүртгэхтэй холбоотой зардал хамаарна.</t>
  </si>
  <si>
    <t>Болзошгүй өр төлбөрийг мөнгөжүүлэх</t>
  </si>
  <si>
    <t>Байгалийн гамшиг, ослын үр дагаврыг арилгах</t>
  </si>
  <si>
    <t>байгалийн гамшигийн хор уршгыг арилгах тай холбогдсон үйл ажиллагаатай холбогдсон зардлыг  энд бүртгэнэ.</t>
  </si>
  <si>
    <t>Гоц халдварт өвчний голомтыг арилгах, тархалтыг хязгаарлах</t>
  </si>
  <si>
    <t>гоц халдварт өвчний дэгдэлтийг хязгаарлах, өвчны голомтыг ариутгах , халдваргүйжүүлэх,тархалтыг хязгаарлах, хорио цээр тогтоохтой холбогдсон үйл ажиллагаатай холбогдсон зардлыг энд бүртгэнэ .</t>
  </si>
  <si>
    <t>Баяр, наадам, тэмдэглэлт ой</t>
  </si>
  <si>
    <t>Улсын их баяр наадам, улсын ой тэмдэглэх Үндэсний их баяр наадмыг улсын хэмжээнд зохион байгуулах, холбогдуулан Засгийн газар, аймаг, нийслэл, сумын төсвөөс зарцуулах хөрөнгийг энд бүртгэнэ</t>
  </si>
  <si>
    <t>Аймаг, нийслэлийн ой тэмдэглэх</t>
  </si>
  <si>
    <t>Аймаг, нийслэлийн түүхэн  ой зохион байгуулахтай холбогдуулан аймаг, нийслэл, төсвөөс зарцуулах хөрөнгийг энд бүртгэнэ.</t>
  </si>
  <si>
    <t>Сум, дүүргийн ой тэмдэглэх</t>
  </si>
  <si>
    <t>сум дүүргийн түүхэн ой зохион байгуулахтай холбогдуулан  сум, дүүргийн төсвөөс зарцуулах хөрөнгийг энд бүртгэнэ.</t>
  </si>
  <si>
    <t>Байгууллагын ой тэмдэглэх</t>
  </si>
  <si>
    <t xml:space="preserve"> байгууллагын түүхэн ой  зохион байгуулахтай холбогдуулан  байгууллагын төсвөөс зарцуулах хөрөнгийг энд бүртгэнэ.</t>
  </si>
  <si>
    <t>Салбарын ой тэмдэглэх</t>
  </si>
  <si>
    <t>Салбарын  түүхэн ой  зохион байгуулахтай холбогдуулан  төсвөөс зарцуулах хөрөнгийг энд бүртгэнэ.</t>
  </si>
  <si>
    <t>Бусад баяр ёслол, тэмдэглэлт арга хэмжээ</t>
  </si>
  <si>
    <t xml:space="preserve">Нийтээр тэмдэглэх баяр ёслолын үйл ажиллагаатай холбогдуулан төсвөөс зарцуулсан хөрөнгийг энд бүртгэнэ.  </t>
  </si>
  <si>
    <t>Эх үүсвэр</t>
  </si>
  <si>
    <t>Улсын төсвөөр</t>
  </si>
  <si>
    <t>Концессийн гэрээгээр</t>
  </si>
  <si>
    <t xml:space="preserve">төрөл сонгоход  </t>
  </si>
  <si>
    <t>Цэцэрлэгийн үндсэн анги хичээллүүлэх.</t>
  </si>
  <si>
    <t/>
  </si>
  <si>
    <t>Худалдан авах ажиллагааны төлөвлөгөөний хэрэгжилтийг  зохион байгуулах</t>
  </si>
  <si>
    <t>Нутгийн өөрөө удирдах байгууллагын чиг үүрэг бүрэн эрхийг хэрэгжүүлэхэд чиглэсэн үйл ажиллагаа</t>
  </si>
  <si>
    <t>орчны бохирдлыг бууруулах</t>
  </si>
  <si>
    <t>Эрүүл мэндийн байгууллагын  хэвийн үйл ажиллагааг хангах , орчинг сайжруулах</t>
  </si>
  <si>
    <t>Эрүүл мэндийн салбарын байр ашиглалтын тогтмол зардал</t>
  </si>
  <si>
    <t>Хот байгуулалт, тохижилтын бодлого төлөвлөлт хэрэгжилт зохицуулалт</t>
  </si>
  <si>
    <t>бохирдуулагч эх үүсвэрийг орлох бүтээгдэхүүн үйлдвэрлэгчдийг дэмжих</t>
  </si>
  <si>
    <t>Монгол Улсын Ерөнхийлөгчийн бодлого, үйл ажиллагаа</t>
  </si>
  <si>
    <t>Орон нутгийн  өөрөө удирдах ёсны байгууллагын үйл ажиллагаа</t>
  </si>
  <si>
    <t>Хот байгуулалт, тохижилт</t>
  </si>
  <si>
    <t>Хүрээлэн буй орчны бохирдол, доройтол</t>
  </si>
  <si>
    <t>Гадаадын зээл, тусламжаар хэрэгжүүлэх төсөл хөтөлбөр</t>
  </si>
  <si>
    <t>Хүн худалдаалахтай тэмцэх</t>
  </si>
  <si>
    <t>Ерөнхийлөгч, хууль тогтоох болон гүйцэтгэх засаглалын удирдлагын судалгаа шинжилгээ</t>
  </si>
  <si>
    <t xml:space="preserve"> Хөтөлбөрийн код
</t>
  </si>
  <si>
    <t xml:space="preserve">Маягт 3-аас татна </t>
  </si>
  <si>
    <t xml:space="preserve"> Бичнэ</t>
  </si>
  <si>
    <t>Дугаар</t>
  </si>
  <si>
    <t>(15)</t>
  </si>
  <si>
    <t>(16)</t>
  </si>
  <si>
    <t>/12/</t>
  </si>
  <si>
    <t>/13/</t>
  </si>
  <si>
    <t xml:space="preserve">СӨБ-ийг хүртээмжийг нэмэгдүүлнэ. </t>
  </si>
  <si>
    <t xml:space="preserve"> Хөтөлбөрийн үр дүнгийн Код</t>
  </si>
  <si>
    <t xml:space="preserve">   Хөтөлбөрийн үр дүнгийн код</t>
  </si>
  <si>
    <t>Хөтөлбөрийн үр дүнгийн Шалгуур үзүүлэлт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</si>
</sst>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0.00"/>
    <numFmt numFmtId="166" formatCode="_(* #,##0.0_);_(* \(#,##0.0\);_(* &quot;-&quot;??_);_(@_)"/>
    <numFmt numFmtId="167" formatCode="[$₮]#,##0"/>
    <numFmt numFmtId="168" formatCode="_(* #,##0_);_(* \(#,##0\);_(* &quot;-&quot;??_);_(@_)"/>
    <numFmt numFmtId="169" formatCode="_(* #,##0.0_);_(* \(#,##0.0\);_(* &quot;-&quot;?_);_(@_)"/>
  </numFmts>
  <fonts count="69">
    <font>
      <sz val="11"/>
      <color theme="1"/>
      <name val="Calibri"/>
      <scheme val="minor"/>
    </font>
    <font>
      <sz val="11"/>
      <color theme="1"/>
      <name val="Calibri"/>
      <scheme val="minor"/>
    </font>
    <font>
      <sz val="11"/>
      <color theme="1"/>
      <name val="Calibri"/>
    </font>
    <font>
      <sz val="11"/>
      <name val="Calibri"/>
    </font>
    <font>
      <sz val="11"/>
      <color theme="1"/>
      <name val="Arial"/>
    </font>
    <font>
      <sz val="24"/>
      <color theme="1"/>
      <name val="Arial"/>
    </font>
    <font>
      <b/>
      <sz val="18"/>
      <color theme="1"/>
      <name val="Arial"/>
    </font>
    <font>
      <b/>
      <sz val="20"/>
      <color theme="1"/>
      <name val="Arial"/>
    </font>
    <font>
      <b/>
      <sz val="14"/>
      <color theme="1"/>
      <name val="Arial"/>
    </font>
    <font>
      <u/>
      <sz val="14"/>
      <color rgb="FF0000FF"/>
      <name val="Arial"/>
    </font>
    <font>
      <u/>
      <sz val="14"/>
      <color rgb="FF0563C1"/>
      <name val="Arial"/>
    </font>
    <font>
      <u/>
      <sz val="14"/>
      <color rgb="FF0000FF"/>
      <name val="Arial"/>
    </font>
    <font>
      <b/>
      <sz val="20"/>
      <color rgb="FF0033CC"/>
      <name val="Arial"/>
    </font>
    <font>
      <b/>
      <sz val="20"/>
      <color rgb="FF0000FF"/>
      <name val="Arial"/>
    </font>
    <font>
      <sz val="10"/>
      <color theme="1"/>
      <name val="Arial"/>
    </font>
    <font>
      <i/>
      <sz val="10"/>
      <color theme="1"/>
      <name val="Arial"/>
    </font>
    <font>
      <sz val="14"/>
      <color theme="1"/>
      <name val="Arial"/>
    </font>
    <font>
      <b/>
      <sz val="10"/>
      <color theme="1"/>
      <name val="Arial"/>
    </font>
    <font>
      <sz val="12"/>
      <color rgb="FF44546A"/>
      <name val="Arial"/>
    </font>
    <font>
      <b/>
      <sz val="11"/>
      <color theme="1"/>
      <name val="Arial"/>
    </font>
    <font>
      <i/>
      <sz val="10"/>
      <color rgb="FF7F7F7F"/>
      <name val="Calibri"/>
    </font>
    <font>
      <sz val="9"/>
      <color theme="1"/>
      <name val="Arial"/>
    </font>
    <font>
      <sz val="9"/>
      <color theme="1"/>
      <name val="Calibri"/>
    </font>
    <font>
      <sz val="9"/>
      <color rgb="FF000000"/>
      <name val="Arial"/>
    </font>
    <font>
      <sz val="8"/>
      <color theme="1"/>
      <name val="Arial"/>
    </font>
    <font>
      <sz val="10"/>
      <color rgb="FF323E4F"/>
      <name val="Arial"/>
    </font>
    <font>
      <sz val="8"/>
      <color rgb="FFFF0000"/>
      <name val="Arial"/>
    </font>
    <font>
      <b/>
      <sz val="9"/>
      <color theme="1"/>
      <name val="Arial"/>
    </font>
    <font>
      <i/>
      <sz val="9"/>
      <color theme="1"/>
      <name val="Arial"/>
    </font>
    <font>
      <b/>
      <sz val="8"/>
      <color theme="1"/>
      <name val="Arial"/>
    </font>
    <font>
      <sz val="12"/>
      <color theme="1"/>
      <name val="Arial"/>
    </font>
    <font>
      <sz val="12"/>
      <color theme="1"/>
      <name val="Calibri"/>
    </font>
    <font>
      <b/>
      <sz val="12"/>
      <color theme="1"/>
      <name val="Calibri"/>
    </font>
    <font>
      <b/>
      <sz val="11"/>
      <color rgb="FFFA7D00"/>
      <name val="Calibri"/>
    </font>
    <font>
      <b/>
      <sz val="11"/>
      <color theme="1"/>
      <name val="Calibri"/>
    </font>
    <font>
      <i/>
      <sz val="10"/>
      <color rgb="FF7F7F7F"/>
      <name val="Arial"/>
    </font>
    <font>
      <sz val="11"/>
      <color theme="1"/>
      <name val="Arial"/>
    </font>
    <font>
      <sz val="11"/>
      <color theme="1"/>
      <name val="Times New Roman"/>
    </font>
    <font>
      <b/>
      <sz val="11"/>
      <color theme="0"/>
      <name val="Arial"/>
    </font>
    <font>
      <b/>
      <sz val="11"/>
      <color theme="1"/>
      <name val="Arial"/>
    </font>
    <font>
      <b/>
      <sz val="10"/>
      <color rgb="FF323E4F"/>
      <name val="Arial"/>
    </font>
    <font>
      <sz val="10"/>
      <color rgb="FF333333"/>
      <name val="Arial"/>
    </font>
    <font>
      <sz val="10"/>
      <color rgb="FFFF0000"/>
      <name val="Arial"/>
    </font>
    <font>
      <b/>
      <sz val="10"/>
      <color rgb="FF000000"/>
      <name val="Arial"/>
    </font>
    <font>
      <sz val="10"/>
      <color rgb="FF000000"/>
      <name val="Arial"/>
    </font>
    <font>
      <b/>
      <sz val="20"/>
      <color rgb="FF44546A"/>
      <name val="Arial"/>
    </font>
    <font>
      <sz val="11"/>
      <color rgb="FF000000"/>
      <name val="Calibri"/>
    </font>
    <font>
      <sz val="10"/>
      <color theme="1"/>
      <name val="Calibri"/>
    </font>
    <font>
      <b/>
      <sz val="13"/>
      <color rgb="FF44546A"/>
      <name val="Arial"/>
    </font>
    <font>
      <sz val="10"/>
      <color theme="0"/>
      <name val="Arial"/>
    </font>
    <font>
      <sz val="10"/>
      <color rgb="FFFFFFFF"/>
      <name val="Arial"/>
    </font>
    <font>
      <sz val="11"/>
      <color theme="0"/>
      <name val="Calibri"/>
    </font>
    <font>
      <sz val="11"/>
      <color rgb="FFFFFFFF"/>
      <name val="Calibri"/>
    </font>
    <font>
      <sz val="10"/>
      <color rgb="FFE97132"/>
      <name val="Arial"/>
    </font>
    <font>
      <b/>
      <sz val="12"/>
      <color theme="1"/>
      <name val="Arial"/>
    </font>
    <font>
      <b/>
      <sz val="11"/>
      <color rgb="FF000000"/>
      <name val="Arial"/>
    </font>
    <font>
      <sz val="10"/>
      <color rgb="FF313D4F"/>
      <name val="Arial"/>
    </font>
    <font>
      <i/>
      <sz val="11"/>
      <color rgb="FF000000"/>
      <name val="Helvetica Neue"/>
    </font>
    <font>
      <sz val="11"/>
      <color rgb="FF000000"/>
      <name val="Helvetica Neue"/>
    </font>
    <font>
      <b/>
      <i/>
      <sz val="10"/>
      <color theme="1"/>
      <name val="Arial"/>
    </font>
    <font>
      <vertAlign val="superscript"/>
      <sz val="10"/>
      <color theme="1"/>
      <name val="Arial"/>
    </font>
    <font>
      <sz val="11"/>
      <color theme="1"/>
      <name val="Calibri"/>
      <family val="2"/>
    </font>
    <font>
      <sz val="10"/>
      <color theme="1"/>
      <name val="Arial"/>
      <family val="2"/>
    </font>
    <font>
      <sz val="11"/>
      <color theme="1"/>
      <name val="Arial"/>
      <family val="2"/>
    </font>
    <font>
      <sz val="12"/>
      <color theme="1"/>
      <name val="Arial"/>
      <family val="2"/>
    </font>
    <font>
      <sz val="8"/>
      <color theme="1"/>
      <name val="Arial"/>
      <family val="2"/>
    </font>
    <font>
      <i/>
      <sz val="10"/>
      <color rgb="FF7F7F7F"/>
      <name val="Calibri"/>
      <family val="2"/>
    </font>
    <font>
      <b/>
      <sz val="10"/>
      <color theme="1"/>
      <name val="Arial"/>
      <family val="2"/>
    </font>
    <font>
      <sz val="10"/>
      <name val="Calibri"/>
      <family val="2"/>
    </font>
  </fonts>
  <fills count="15">
    <fill>
      <patternFill patternType="none"/>
    </fill>
    <fill>
      <patternFill patternType="gray125"/>
    </fill>
    <fill>
      <patternFill patternType="solid">
        <fgColor rgb="FFFFFF00"/>
        <bgColor rgb="FFFFFF00"/>
      </patternFill>
    </fill>
    <fill>
      <patternFill patternType="solid">
        <fgColor rgb="FFE7E6E6"/>
        <bgColor rgb="FFE7E6E6"/>
      </patternFill>
    </fill>
    <fill>
      <patternFill patternType="solid">
        <fgColor theme="0"/>
        <bgColor theme="0"/>
      </patternFill>
    </fill>
    <fill>
      <patternFill patternType="solid">
        <fgColor rgb="FFDEEAF6"/>
        <bgColor rgb="FFDEEAF6"/>
      </patternFill>
    </fill>
    <fill>
      <patternFill patternType="solid">
        <fgColor rgb="FFECECEC"/>
        <bgColor rgb="FFECECEC"/>
      </patternFill>
    </fill>
    <fill>
      <patternFill patternType="solid">
        <fgColor rgb="FFFFFFFF"/>
        <bgColor rgb="FFFFFFFF"/>
      </patternFill>
    </fill>
    <fill>
      <patternFill patternType="solid">
        <fgColor rgb="FFF2F2F2"/>
        <bgColor rgb="FFF2F2F2"/>
      </patternFill>
    </fill>
    <fill>
      <patternFill patternType="solid">
        <fgColor rgb="FFE4DFEC"/>
        <bgColor rgb="FFE4DFEC"/>
      </patternFill>
    </fill>
    <fill>
      <patternFill patternType="solid">
        <fgColor rgb="FF2C85AE"/>
        <bgColor rgb="FF2C85AE"/>
      </patternFill>
    </fill>
    <fill>
      <patternFill patternType="solid">
        <fgColor rgb="FFFF9900"/>
        <bgColor rgb="FFFF9900"/>
      </patternFill>
    </fill>
    <fill>
      <patternFill patternType="solid">
        <fgColor rgb="FFC0C0C0"/>
        <bgColor rgb="FFC0C0C0"/>
      </patternFill>
    </fill>
    <fill>
      <patternFill patternType="solid">
        <fgColor rgb="FFD9D9D9"/>
        <bgColor rgb="FFD9D9D9"/>
      </patternFill>
    </fill>
    <fill>
      <patternFill patternType="solid">
        <fgColor rgb="FFBFBFBF"/>
        <bgColor rgb="FFBFBFBF"/>
      </patternFill>
    </fill>
  </fills>
  <borders count="6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top/>
      <bottom/>
      <diagonal/>
    </border>
    <border>
      <left style="hair">
        <color rgb="FF000000"/>
      </left>
      <right style="hair">
        <color rgb="FF000000"/>
      </right>
      <top style="hair">
        <color rgb="FF000000"/>
      </top>
      <bottom style="hair">
        <color rgb="FF000000"/>
      </bottom>
      <diagonal/>
    </border>
    <border>
      <left/>
      <right/>
      <top/>
      <bottom style="thick">
        <color rgb="FFACCCE9"/>
      </bottom>
      <diagonal/>
    </border>
    <border>
      <left/>
      <right/>
      <top/>
      <bottom style="thick">
        <color rgb="FFACCCE9"/>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diagonal/>
    </border>
    <border>
      <left/>
      <right style="thin">
        <color rgb="FF000000"/>
      </right>
      <top/>
      <bottom style="thin">
        <color rgb="FF000000"/>
      </bottom>
      <diagonal/>
    </border>
    <border>
      <left/>
      <right/>
      <top/>
      <bottom style="medium">
        <color rgb="FF9CC2E5"/>
      </bottom>
      <diagonal/>
    </border>
    <border>
      <left/>
      <right/>
      <top/>
      <bottom/>
      <diagonal/>
    </border>
    <border>
      <left/>
      <right/>
      <top/>
      <bottom style="medium">
        <color rgb="FF9CC2E5"/>
      </bottom>
      <diagonal/>
    </border>
    <border>
      <left style="thin">
        <color rgb="FF000000"/>
      </left>
      <right style="thin">
        <color rgb="FF000000"/>
      </right>
      <top/>
      <bottom style="medium">
        <color rgb="FF000000"/>
      </bottom>
      <diagonal/>
    </border>
    <border>
      <left style="thin">
        <color rgb="FFB7B7B7"/>
      </left>
      <right style="thin">
        <color rgb="FFB7B7B7"/>
      </right>
      <top style="thin">
        <color rgb="FFB7B7B7"/>
      </top>
      <bottom style="thin">
        <color rgb="FFB7B7B7"/>
      </bottom>
      <diagonal/>
    </border>
    <border>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000000"/>
      </left>
      <right/>
      <top style="thin">
        <color rgb="FF000000"/>
      </top>
      <bottom style="medium">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bottom/>
      <diagonal/>
    </border>
    <border>
      <left/>
      <right/>
      <top/>
      <bottom/>
      <diagonal/>
    </border>
    <border>
      <left style="thin">
        <color rgb="FF7F7F7F"/>
      </left>
      <right/>
      <top style="thin">
        <color rgb="FF7F7F7F"/>
      </top>
      <bottom style="thin">
        <color rgb="FF7F7F7F"/>
      </bottom>
      <diagonal/>
    </border>
    <border>
      <left/>
      <right style="thin">
        <color rgb="FF7F7F7F"/>
      </right>
      <top style="thin">
        <color rgb="FF7F7F7F"/>
      </top>
      <bottom style="thin">
        <color rgb="FF7F7F7F"/>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bottom/>
      <diagonal/>
    </border>
    <border>
      <left style="hair">
        <color rgb="FF000000"/>
      </left>
      <right style="hair">
        <color rgb="FF000000"/>
      </right>
      <top style="hair">
        <color rgb="FF000000"/>
      </top>
      <bottom/>
      <diagonal/>
    </border>
    <border>
      <left style="hair">
        <color rgb="FF000000"/>
      </left>
      <right style="hair">
        <color rgb="FF000000"/>
      </right>
      <top style="hair">
        <color rgb="FF000000"/>
      </top>
      <bottom/>
      <diagonal/>
    </border>
    <border>
      <left/>
      <right style="hair">
        <color rgb="FF000000"/>
      </right>
      <top style="hair">
        <color rgb="FF000000"/>
      </top>
      <bottom style="hair">
        <color rgb="FF000000"/>
      </bottom>
      <diagonal/>
    </border>
    <border>
      <left style="thin">
        <color rgb="FF000000"/>
      </left>
      <right/>
      <top/>
      <bottom/>
      <diagonal/>
    </border>
    <border>
      <left style="hair">
        <color rgb="FF000000"/>
      </left>
      <right style="hair">
        <color rgb="FF000000"/>
      </right>
      <top/>
      <bottom/>
      <diagonal/>
    </border>
    <border>
      <left style="thin">
        <color rgb="FF000000"/>
      </left>
      <right/>
      <top/>
      <bottom style="thin">
        <color rgb="FF000000"/>
      </bottom>
      <diagonal/>
    </border>
    <border>
      <left style="hair">
        <color rgb="FF000000"/>
      </left>
      <right style="hair">
        <color rgb="FF000000"/>
      </right>
      <top/>
      <bottom style="hair">
        <color rgb="FF000000"/>
      </bottom>
      <diagonal/>
    </border>
    <border>
      <left style="hair">
        <color rgb="FF000000"/>
      </left>
      <right style="hair">
        <color rgb="FF000000"/>
      </right>
      <top/>
      <bottom style="hair">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hair">
        <color rgb="FF000000"/>
      </left>
      <right/>
      <top style="hair">
        <color rgb="FF000000"/>
      </top>
      <bottom/>
      <diagonal/>
    </border>
    <border>
      <left style="thin">
        <color rgb="FF000000"/>
      </left>
      <right style="hair">
        <color rgb="FF000000"/>
      </right>
      <top style="hair">
        <color rgb="FF000000"/>
      </top>
      <bottom/>
      <diagonal/>
    </border>
    <border>
      <left style="hair">
        <color rgb="FF000000"/>
      </left>
      <right/>
      <top style="hair">
        <color rgb="FF000000"/>
      </top>
      <bottom style="hair">
        <color rgb="FF000000"/>
      </bottom>
      <diagonal/>
    </border>
    <border>
      <left style="thin">
        <color rgb="FF000000"/>
      </left>
      <right style="hair">
        <color rgb="FF000000"/>
      </right>
      <top/>
      <bottom/>
      <diagonal/>
    </border>
    <border>
      <left style="hair">
        <color rgb="FF000000"/>
      </left>
      <right/>
      <top style="hair">
        <color rgb="FF000000"/>
      </top>
      <bottom/>
      <diagonal/>
    </border>
    <border>
      <left style="thin">
        <color rgb="FF000000"/>
      </left>
      <right style="hair">
        <color rgb="FF000000"/>
      </right>
      <top/>
      <bottom style="thin">
        <color rgb="FF000000"/>
      </bottom>
      <diagonal/>
    </border>
    <border>
      <left style="hair">
        <color rgb="FF000000"/>
      </left>
      <right style="hair">
        <color rgb="FF000000"/>
      </right>
      <top/>
      <bottom style="thin">
        <color rgb="FF000000"/>
      </bottom>
      <diagonal/>
    </border>
    <border>
      <left style="hair">
        <color rgb="FF000000"/>
      </left>
      <right/>
      <top/>
      <bottom style="thin">
        <color rgb="FF000000"/>
      </bottom>
      <diagonal/>
    </border>
    <border>
      <left style="thin">
        <color rgb="FF000000"/>
      </left>
      <right/>
      <top/>
      <bottom/>
      <diagonal/>
    </border>
    <border>
      <left/>
      <right/>
      <top/>
      <bottom/>
      <diagonal/>
    </border>
    <border>
      <left style="hair">
        <color rgb="FF000000"/>
      </left>
      <right/>
      <top style="hair">
        <color rgb="FF000000"/>
      </top>
      <bottom style="hair">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medium">
        <color indexed="64"/>
      </bottom>
      <diagonal/>
    </border>
    <border>
      <left style="thin">
        <color rgb="FF000000"/>
      </left>
      <right style="thin">
        <color rgb="FF000000"/>
      </right>
      <top/>
      <bottom style="medium">
        <color indexed="64"/>
      </bottom>
      <diagonal/>
    </border>
    <border>
      <left style="hair">
        <color indexed="64"/>
      </left>
      <right style="hair">
        <color indexed="64"/>
      </right>
      <top style="hair">
        <color indexed="64"/>
      </top>
      <bottom style="hair">
        <color indexed="64"/>
      </bottom>
      <diagonal/>
    </border>
  </borders>
  <cellStyleXfs count="1">
    <xf numFmtId="0" fontId="0" fillId="0" borderId="0"/>
  </cellStyleXfs>
  <cellXfs count="642">
    <xf numFmtId="0" fontId="0" fillId="0" borderId="0" xfId="0" applyAlignment="1">
      <alignment wrapText="1"/>
    </xf>
    <xf numFmtId="0" fontId="1" fillId="0" borderId="0" xfId="0" applyFont="1" applyAlignment="1">
      <alignment wrapText="1"/>
    </xf>
    <xf numFmtId="0" fontId="2" fillId="0" borderId="1" xfId="0" applyFont="1" applyBorder="1" applyAlignment="1">
      <alignment vertical="center" wrapText="1"/>
    </xf>
    <xf numFmtId="0" fontId="2" fillId="0" borderId="1" xfId="0" applyFont="1" applyBorder="1" applyAlignment="1">
      <alignment wrapText="1"/>
    </xf>
    <xf numFmtId="0" fontId="2" fillId="0" borderId="1" xfId="0" applyFont="1" applyBorder="1" applyAlignment="1">
      <alignment horizontal="center" vertical="center"/>
    </xf>
    <xf numFmtId="0" fontId="2" fillId="0" borderId="1" xfId="0" applyFont="1" applyBorder="1" applyAlignment="1">
      <alignment vertical="center"/>
    </xf>
    <xf numFmtId="0" fontId="2" fillId="0" borderId="1" xfId="0" applyFont="1" applyBorder="1" applyAlignment="1">
      <alignment horizontal="left" vertical="center" wrapText="1"/>
    </xf>
    <xf numFmtId="0" fontId="2" fillId="2" borderId="8" xfId="0" applyFont="1" applyFill="1" applyBorder="1" applyAlignment="1">
      <alignment wrapText="1"/>
    </xf>
    <xf numFmtId="0" fontId="2" fillId="2" borderId="1" xfId="0" applyFont="1" applyFill="1" applyBorder="1" applyAlignment="1">
      <alignment wrapText="1"/>
    </xf>
    <xf numFmtId="0" fontId="2" fillId="2" borderId="1" xfId="0" applyFont="1" applyFill="1" applyBorder="1" applyAlignment="1">
      <alignment vertical="center"/>
    </xf>
    <xf numFmtId="0" fontId="4" fillId="0" borderId="9" xfId="0" applyFont="1" applyBorder="1" applyAlignment="1">
      <alignment wrapText="1"/>
    </xf>
    <xf numFmtId="0" fontId="5" fillId="3" borderId="9" xfId="0" applyFont="1" applyFill="1" applyBorder="1" applyAlignment="1">
      <alignment horizontal="left" vertical="center"/>
    </xf>
    <xf numFmtId="0" fontId="6" fillId="3" borderId="9" xfId="0" applyFont="1" applyFill="1" applyBorder="1" applyAlignment="1">
      <alignment horizontal="right" vertical="center"/>
    </xf>
    <xf numFmtId="0" fontId="7" fillId="3" borderId="9" xfId="0" applyFont="1" applyFill="1" applyBorder="1" applyAlignment="1">
      <alignment vertical="top" wrapText="1"/>
    </xf>
    <xf numFmtId="0" fontId="8" fillId="0" borderId="0" xfId="0" applyFont="1"/>
    <xf numFmtId="0" fontId="9" fillId="3" borderId="9" xfId="0" applyFont="1" applyFill="1" applyBorder="1" applyAlignment="1">
      <alignment horizontal="left" vertical="center"/>
    </xf>
    <xf numFmtId="0" fontId="10" fillId="3" borderId="9" xfId="0" applyFont="1" applyFill="1" applyBorder="1" applyAlignment="1">
      <alignment horizontal="left" vertical="center"/>
    </xf>
    <xf numFmtId="0" fontId="11" fillId="3" borderId="9" xfId="0" applyFont="1" applyFill="1" applyBorder="1"/>
    <xf numFmtId="0" fontId="12" fillId="3" borderId="9" xfId="0" applyFont="1" applyFill="1" applyBorder="1" applyAlignment="1">
      <alignment horizontal="center" vertical="center"/>
    </xf>
    <xf numFmtId="0" fontId="4" fillId="0" borderId="9" xfId="0" applyFont="1" applyBorder="1" applyAlignment="1">
      <alignment vertical="center" wrapText="1"/>
    </xf>
    <xf numFmtId="0" fontId="4" fillId="3" borderId="9" xfId="0" applyFont="1" applyFill="1" applyBorder="1" applyAlignment="1">
      <alignment vertical="center" wrapText="1"/>
    </xf>
    <xf numFmtId="0" fontId="4" fillId="3" borderId="9" xfId="0" applyFont="1" applyFill="1" applyBorder="1" applyAlignment="1">
      <alignment wrapText="1"/>
    </xf>
    <xf numFmtId="0" fontId="13" fillId="3" borderId="9" xfId="0" applyFont="1" applyFill="1" applyBorder="1" applyAlignment="1">
      <alignment horizontal="center" vertical="center"/>
    </xf>
    <xf numFmtId="0" fontId="13" fillId="0" borderId="9" xfId="0" applyFont="1" applyBorder="1" applyAlignment="1">
      <alignment horizontal="center" vertical="center"/>
    </xf>
    <xf numFmtId="0" fontId="14" fillId="0" borderId="0" xfId="0" applyFont="1" applyAlignment="1">
      <alignment vertical="top"/>
    </xf>
    <xf numFmtId="0" fontId="14" fillId="0" borderId="0" xfId="0" applyFont="1" applyAlignment="1">
      <alignment horizontal="center" vertical="top"/>
    </xf>
    <xf numFmtId="49" fontId="14" fillId="0" borderId="0" xfId="0" applyNumberFormat="1" applyFont="1" applyAlignment="1">
      <alignment horizontal="center" vertical="top"/>
    </xf>
    <xf numFmtId="0" fontId="15" fillId="0" borderId="0" xfId="0" applyFont="1" applyAlignment="1">
      <alignment horizontal="right" vertical="top"/>
    </xf>
    <xf numFmtId="0" fontId="14" fillId="4" borderId="8" xfId="0" applyFont="1" applyFill="1" applyBorder="1" applyAlignment="1">
      <alignment vertical="top"/>
    </xf>
    <xf numFmtId="0" fontId="16" fillId="4" borderId="10" xfId="0" applyFont="1" applyFill="1" applyBorder="1" applyAlignment="1">
      <alignment vertical="top"/>
    </xf>
    <xf numFmtId="0" fontId="17" fillId="4" borderId="8" xfId="0" applyFont="1" applyFill="1" applyBorder="1" applyAlignment="1">
      <alignment vertical="top"/>
    </xf>
    <xf numFmtId="0" fontId="17" fillId="4" borderId="8" xfId="0" applyFont="1" applyFill="1" applyBorder="1" applyAlignment="1">
      <alignment horizontal="left" vertical="top"/>
    </xf>
    <xf numFmtId="0" fontId="17" fillId="4" borderId="8" xfId="0" applyFont="1" applyFill="1" applyBorder="1" applyAlignment="1">
      <alignment horizontal="center" vertical="top"/>
    </xf>
    <xf numFmtId="49" fontId="17" fillId="4" borderId="8" xfId="0" applyNumberFormat="1" applyFont="1" applyFill="1" applyBorder="1" applyAlignment="1">
      <alignment horizontal="center" vertical="top"/>
    </xf>
    <xf numFmtId="0" fontId="16" fillId="0" borderId="11" xfId="0" applyFont="1" applyBorder="1" applyAlignment="1">
      <alignment vertical="top"/>
    </xf>
    <xf numFmtId="0" fontId="16" fillId="0" borderId="0" xfId="0" applyFont="1" applyAlignment="1">
      <alignment vertical="top"/>
    </xf>
    <xf numFmtId="0" fontId="18" fillId="0" borderId="0" xfId="0" applyFont="1" applyAlignment="1">
      <alignment vertical="top" wrapText="1"/>
    </xf>
    <xf numFmtId="0" fontId="14" fillId="0" borderId="0" xfId="0" applyFont="1" applyAlignment="1">
      <alignment horizontal="left" vertical="top" wrapText="1"/>
    </xf>
    <xf numFmtId="0" fontId="14" fillId="0" borderId="0" xfId="0" applyFont="1" applyAlignment="1">
      <alignment horizontal="center" vertical="center" wrapText="1"/>
    </xf>
    <xf numFmtId="0" fontId="4" fillId="5" borderId="12"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14" fillId="5" borderId="14" xfId="0" quotePrefix="1" applyFont="1" applyFill="1" applyBorder="1" applyAlignment="1">
      <alignment horizontal="center" vertical="top"/>
    </xf>
    <xf numFmtId="0" fontId="14" fillId="5" borderId="1" xfId="0" quotePrefix="1" applyFont="1" applyFill="1" applyBorder="1" applyAlignment="1">
      <alignment horizontal="center" vertical="top"/>
    </xf>
    <xf numFmtId="49" fontId="14" fillId="5" borderId="14" xfId="0" quotePrefix="1" applyNumberFormat="1" applyFont="1" applyFill="1" applyBorder="1" applyAlignment="1">
      <alignment horizontal="center" vertical="top"/>
    </xf>
    <xf numFmtId="0" fontId="2" fillId="0" borderId="0" xfId="0" applyFont="1" applyAlignment="1">
      <alignment wrapText="1"/>
    </xf>
    <xf numFmtId="0" fontId="21" fillId="7" borderId="0" xfId="0" applyFont="1" applyFill="1" applyAlignment="1">
      <alignment horizontal="center" vertical="top" wrapText="1"/>
    </xf>
    <xf numFmtId="0" fontId="21" fillId="7" borderId="0" xfId="0" applyFont="1" applyFill="1" applyAlignment="1">
      <alignment horizontal="center" wrapText="1"/>
    </xf>
    <xf numFmtId="164" fontId="21" fillId="7" borderId="0" xfId="0" applyNumberFormat="1" applyFont="1" applyFill="1" applyAlignment="1">
      <alignment horizontal="center" wrapText="1"/>
    </xf>
    <xf numFmtId="49" fontId="22" fillId="0" borderId="0" xfId="0" applyNumberFormat="1" applyFont="1" applyAlignment="1">
      <alignment horizontal="center" wrapText="1"/>
    </xf>
    <xf numFmtId="0" fontId="14" fillId="0" borderId="0" xfId="0" applyFont="1" applyAlignment="1">
      <alignment horizontal="left" vertical="center"/>
    </xf>
    <xf numFmtId="3" fontId="14" fillId="0" borderId="0" xfId="0" applyNumberFormat="1" applyFont="1" applyAlignment="1">
      <alignment horizontal="left" vertical="center"/>
    </xf>
    <xf numFmtId="0" fontId="15" fillId="4" borderId="8" xfId="0" applyFont="1" applyFill="1" applyBorder="1" applyAlignment="1">
      <alignment horizontal="left" vertical="center"/>
    </xf>
    <xf numFmtId="0" fontId="14" fillId="4" borderId="8" xfId="0" applyFont="1" applyFill="1" applyBorder="1" applyAlignment="1">
      <alignment horizontal="left" vertical="center"/>
    </xf>
    <xf numFmtId="0" fontId="16" fillId="4" borderId="17" xfId="0" applyFont="1" applyFill="1" applyBorder="1" applyAlignment="1">
      <alignment horizontal="left" vertical="center"/>
    </xf>
    <xf numFmtId="0" fontId="16" fillId="4" borderId="18" xfId="0" applyFont="1" applyFill="1" applyBorder="1" applyAlignment="1">
      <alignment horizontal="left" vertical="center"/>
    </xf>
    <xf numFmtId="0" fontId="17" fillId="4" borderId="8" xfId="0" applyFont="1" applyFill="1" applyBorder="1" applyAlignment="1">
      <alignment horizontal="left" vertical="center"/>
    </xf>
    <xf numFmtId="3" fontId="17" fillId="4" borderId="8" xfId="0" applyNumberFormat="1" applyFont="1" applyFill="1" applyBorder="1" applyAlignment="1">
      <alignment horizontal="left" vertical="center"/>
    </xf>
    <xf numFmtId="0" fontId="16" fillId="0" borderId="19" xfId="0" applyFont="1" applyBorder="1" applyAlignment="1">
      <alignment horizontal="left" vertical="center"/>
    </xf>
    <xf numFmtId="0" fontId="16" fillId="0" borderId="0" xfId="0" applyFont="1" applyAlignment="1">
      <alignment horizontal="left" vertical="center"/>
    </xf>
    <xf numFmtId="0" fontId="21" fillId="5" borderId="12" xfId="0" applyFont="1" applyFill="1" applyBorder="1" applyAlignment="1">
      <alignment horizontal="right" vertical="center" wrapText="1"/>
    </xf>
    <xf numFmtId="0" fontId="14" fillId="5" borderId="12" xfId="0" applyFont="1" applyFill="1" applyBorder="1" applyAlignment="1">
      <alignment horizontal="left" vertical="center"/>
    </xf>
    <xf numFmtId="0" fontId="14" fillId="5" borderId="12" xfId="0" applyFont="1" applyFill="1" applyBorder="1" applyAlignment="1">
      <alignment horizontal="left" vertical="center" wrapText="1"/>
    </xf>
    <xf numFmtId="0" fontId="20" fillId="8" borderId="2" xfId="0" applyFont="1" applyFill="1" applyBorder="1" applyAlignment="1">
      <alignment horizontal="center" vertical="top" wrapText="1"/>
    </xf>
    <xf numFmtId="0" fontId="20" fillId="8" borderId="2" xfId="0" quotePrefix="1" applyFont="1" applyFill="1" applyBorder="1" applyAlignment="1">
      <alignment horizontal="center" vertical="top" wrapText="1"/>
    </xf>
    <xf numFmtId="0" fontId="14" fillId="0" borderId="21" xfId="0" applyFont="1" applyBorder="1" applyAlignment="1">
      <alignment horizontal="left" vertical="center" wrapText="1"/>
    </xf>
    <xf numFmtId="49" fontId="14" fillId="0" borderId="21" xfId="0" applyNumberFormat="1" applyFont="1" applyBorder="1" applyAlignment="1">
      <alignment horizontal="left" vertical="center" wrapText="1"/>
    </xf>
    <xf numFmtId="3" fontId="14" fillId="0" borderId="21" xfId="0" applyNumberFormat="1" applyFont="1" applyBorder="1" applyAlignment="1">
      <alignment horizontal="left" vertical="center" wrapText="1"/>
    </xf>
    <xf numFmtId="165" fontId="14" fillId="4" borderId="21" xfId="0" applyNumberFormat="1" applyFont="1" applyFill="1" applyBorder="1" applyAlignment="1">
      <alignment vertical="top" wrapText="1"/>
    </xf>
    <xf numFmtId="164" fontId="14" fillId="0" borderId="21" xfId="0" applyNumberFormat="1" applyFont="1" applyBorder="1" applyAlignment="1">
      <alignment horizontal="left" vertical="center" wrapText="1"/>
    </xf>
    <xf numFmtId="0" fontId="14" fillId="0" borderId="21" xfId="0" applyFont="1" applyBorder="1" applyAlignment="1">
      <alignment horizontal="left" vertical="center"/>
    </xf>
    <xf numFmtId="0" fontId="25" fillId="0" borderId="21" xfId="0" applyFont="1" applyBorder="1" applyAlignment="1">
      <alignment horizontal="left" vertical="center" wrapText="1"/>
    </xf>
    <xf numFmtId="3" fontId="25" fillId="0" borderId="21" xfId="0" applyNumberFormat="1" applyFont="1" applyBorder="1" applyAlignment="1">
      <alignment horizontal="left" vertical="center" wrapText="1"/>
    </xf>
    <xf numFmtId="3" fontId="14" fillId="0" borderId="21" xfId="0" applyNumberFormat="1" applyFont="1" applyBorder="1" applyAlignment="1">
      <alignment horizontal="left" vertical="center"/>
    </xf>
    <xf numFmtId="0" fontId="24" fillId="0" borderId="21" xfId="0" applyFont="1" applyBorder="1" applyAlignment="1">
      <alignment horizontal="left" vertical="center" wrapText="1"/>
    </xf>
    <xf numFmtId="166" fontId="14" fillId="0" borderId="21" xfId="0" applyNumberFormat="1" applyFont="1" applyBorder="1" applyAlignment="1">
      <alignment horizontal="left" vertical="center"/>
    </xf>
    <xf numFmtId="0" fontId="26" fillId="0" borderId="21" xfId="0" applyFont="1" applyBorder="1" applyAlignment="1">
      <alignment horizontal="left" vertical="center" wrapText="1"/>
    </xf>
    <xf numFmtId="2" fontId="21" fillId="0" borderId="21" xfId="0" applyNumberFormat="1" applyFont="1" applyBorder="1" applyAlignment="1">
      <alignment horizontal="left" vertical="center" wrapText="1"/>
    </xf>
    <xf numFmtId="0" fontId="23" fillId="0" borderId="21" xfId="0" applyFont="1" applyBorder="1" applyAlignment="1">
      <alignment horizontal="left" vertical="center" wrapText="1"/>
    </xf>
    <xf numFmtId="0" fontId="21" fillId="0" borderId="21" xfId="0" applyFont="1" applyBorder="1" applyAlignment="1">
      <alignment horizontal="left" vertical="center" wrapText="1"/>
    </xf>
    <xf numFmtId="0" fontId="14" fillId="4" borderId="21" xfId="0" applyFont="1" applyFill="1" applyBorder="1" applyAlignment="1">
      <alignment horizontal="left" vertical="center"/>
    </xf>
    <xf numFmtId="0" fontId="21" fillId="4" borderId="18" xfId="0" applyFont="1" applyFill="1" applyBorder="1" applyAlignment="1">
      <alignment horizontal="left" vertical="center" wrapText="1"/>
    </xf>
    <xf numFmtId="0" fontId="21" fillId="4" borderId="10" xfId="0" applyFont="1" applyFill="1" applyBorder="1" applyAlignment="1">
      <alignment vertical="top"/>
    </xf>
    <xf numFmtId="0" fontId="21" fillId="4" borderId="8" xfId="0" applyFont="1" applyFill="1" applyBorder="1" applyAlignment="1">
      <alignment vertical="center"/>
    </xf>
    <xf numFmtId="0" fontId="27" fillId="4" borderId="8" xfId="0" applyFont="1" applyFill="1" applyBorder="1" applyAlignment="1">
      <alignment horizontal="right" vertical="center"/>
    </xf>
    <xf numFmtId="0" fontId="27" fillId="4" borderId="8" xfId="0" applyFont="1" applyFill="1" applyBorder="1" applyAlignment="1">
      <alignment vertical="center"/>
    </xf>
    <xf numFmtId="0" fontId="27" fillId="4" borderId="8" xfId="0" applyFont="1" applyFill="1" applyBorder="1" applyAlignment="1">
      <alignment horizontal="center" vertical="center"/>
    </xf>
    <xf numFmtId="167" fontId="21" fillId="4" borderId="8" xfId="0" applyNumberFormat="1" applyFont="1" applyFill="1" applyBorder="1" applyAlignment="1">
      <alignment vertical="center"/>
    </xf>
    <xf numFmtId="167" fontId="27" fillId="4" borderId="8" xfId="0" applyNumberFormat="1" applyFont="1" applyFill="1" applyBorder="1" applyAlignment="1">
      <alignment vertical="center"/>
    </xf>
    <xf numFmtId="0" fontId="21" fillId="4" borderId="8" xfId="0" applyFont="1" applyFill="1" applyBorder="1" applyAlignment="1">
      <alignment horizontal="left" vertical="center" wrapText="1"/>
    </xf>
    <xf numFmtId="0" fontId="21" fillId="4" borderId="8" xfId="0" applyFont="1" applyFill="1" applyBorder="1" applyAlignment="1">
      <alignment horizontal="right"/>
    </xf>
    <xf numFmtId="0" fontId="21" fillId="4" borderId="8" xfId="0" applyFont="1" applyFill="1" applyBorder="1" applyAlignment="1">
      <alignment wrapText="1"/>
    </xf>
    <xf numFmtId="0" fontId="21" fillId="4" borderId="8" xfId="0" applyFont="1" applyFill="1" applyBorder="1" applyAlignment="1">
      <alignment horizontal="right" vertical="center"/>
    </xf>
    <xf numFmtId="0" fontId="21" fillId="4" borderId="8" xfId="0" applyFont="1" applyFill="1" applyBorder="1" applyAlignment="1">
      <alignment horizontal="center"/>
    </xf>
    <xf numFmtId="167" fontId="21" fillId="4" borderId="8" xfId="0" applyNumberFormat="1" applyFont="1" applyFill="1" applyBorder="1" applyAlignment="1">
      <alignment wrapText="1"/>
    </xf>
    <xf numFmtId="167" fontId="28" fillId="4" borderId="8" xfId="0" applyNumberFormat="1" applyFont="1" applyFill="1" applyBorder="1" applyAlignment="1">
      <alignment horizontal="right"/>
    </xf>
    <xf numFmtId="0" fontId="21" fillId="0" borderId="0" xfId="0" applyFont="1"/>
    <xf numFmtId="0" fontId="27" fillId="4" borderId="8" xfId="0" applyFont="1" applyFill="1" applyBorder="1" applyAlignment="1">
      <alignment horizontal="left" vertical="center"/>
    </xf>
    <xf numFmtId="166" fontId="27" fillId="4" borderId="22" xfId="0" applyNumberFormat="1" applyFont="1" applyFill="1" applyBorder="1" applyAlignment="1">
      <alignment horizontal="left" vertical="center"/>
    </xf>
    <xf numFmtId="0" fontId="21" fillId="4" borderId="8" xfId="0" applyFont="1" applyFill="1" applyBorder="1" applyAlignment="1">
      <alignment horizontal="center" vertical="center"/>
    </xf>
    <xf numFmtId="0" fontId="17" fillId="5" borderId="2" xfId="0" applyFont="1" applyFill="1" applyBorder="1" applyAlignment="1">
      <alignment horizontal="center" vertical="center" wrapText="1"/>
    </xf>
    <xf numFmtId="0" fontId="17" fillId="5" borderId="1" xfId="0" applyFont="1" applyFill="1" applyBorder="1" applyAlignment="1">
      <alignment horizontal="center" vertical="top" wrapText="1"/>
    </xf>
    <xf numFmtId="0" fontId="17" fillId="5" borderId="12" xfId="0" applyFont="1" applyFill="1" applyBorder="1" applyAlignment="1">
      <alignment horizontal="center" vertical="center" wrapText="1"/>
    </xf>
    <xf numFmtId="0" fontId="14" fillId="5" borderId="14" xfId="0" quotePrefix="1" applyFont="1" applyFill="1" applyBorder="1" applyAlignment="1">
      <alignment horizontal="center" vertical="center"/>
    </xf>
    <xf numFmtId="167" fontId="14" fillId="5" borderId="14" xfId="0" applyNumberFormat="1" applyFont="1" applyFill="1" applyBorder="1" applyAlignment="1">
      <alignment horizontal="center" vertical="top"/>
    </xf>
    <xf numFmtId="0" fontId="20" fillId="8" borderId="1" xfId="0" applyFont="1" applyFill="1" applyBorder="1" applyAlignment="1">
      <alignment horizontal="center" vertical="center" wrapText="1"/>
    </xf>
    <xf numFmtId="167" fontId="20" fillId="8" borderId="1" xfId="0" applyNumberFormat="1" applyFont="1" applyFill="1" applyBorder="1" applyAlignment="1">
      <alignment horizontal="center" vertical="center" wrapText="1"/>
    </xf>
    <xf numFmtId="167" fontId="20" fillId="8" borderId="1" xfId="0" quotePrefix="1" applyNumberFormat="1" applyFont="1" applyFill="1" applyBorder="1" applyAlignment="1">
      <alignment horizontal="center" vertical="center"/>
    </xf>
    <xf numFmtId="0" fontId="21" fillId="0" borderId="1" xfId="0" applyFont="1" applyBorder="1" applyAlignment="1">
      <alignment horizontal="left" vertical="center" wrapText="1"/>
    </xf>
    <xf numFmtId="49" fontId="21" fillId="0" borderId="1" xfId="0" applyNumberFormat="1" applyFont="1" applyBorder="1" applyAlignment="1">
      <alignment horizontal="left" vertical="center" wrapText="1"/>
    </xf>
    <xf numFmtId="0" fontId="14" fillId="4" borderId="1" xfId="0" applyFont="1" applyFill="1" applyBorder="1" applyAlignment="1">
      <alignment horizontal="left" vertical="top"/>
    </xf>
    <xf numFmtId="0" fontId="14" fillId="4" borderId="1" xfId="0" applyFont="1" applyFill="1" applyBorder="1" applyAlignment="1">
      <alignment vertical="top" wrapText="1"/>
    </xf>
    <xf numFmtId="0" fontId="4" fillId="0" borderId="1" xfId="0" applyFont="1" applyBorder="1" applyAlignment="1">
      <alignment horizontal="right" vertical="center" wrapText="1"/>
    </xf>
    <xf numFmtId="49" fontId="14" fillId="4" borderId="1" xfId="0" applyNumberFormat="1" applyFont="1" applyFill="1" applyBorder="1" applyAlignment="1">
      <alignment horizontal="center" vertical="center" wrapText="1"/>
    </xf>
    <xf numFmtId="167" fontId="14" fillId="0" borderId="1" xfId="0" applyNumberFormat="1" applyFont="1" applyBorder="1" applyAlignment="1">
      <alignment vertical="top"/>
    </xf>
    <xf numFmtId="167" fontId="14" fillId="4" borderId="1" xfId="0" applyNumberFormat="1" applyFont="1" applyFill="1" applyBorder="1" applyAlignment="1">
      <alignment vertical="top" wrapText="1"/>
    </xf>
    <xf numFmtId="0" fontId="21" fillId="4" borderId="1" xfId="0" applyFont="1" applyFill="1" applyBorder="1" applyAlignment="1">
      <alignment horizontal="left" vertical="center" wrapText="1"/>
    </xf>
    <xf numFmtId="49" fontId="21" fillId="4" borderId="1" xfId="0" applyNumberFormat="1" applyFont="1" applyFill="1" applyBorder="1" applyAlignment="1">
      <alignment horizontal="left" vertical="center" wrapText="1"/>
    </xf>
    <xf numFmtId="0" fontId="14" fillId="4" borderId="1" xfId="0" applyFont="1" applyFill="1" applyBorder="1" applyAlignment="1">
      <alignment horizontal="right" vertical="center" wrapText="1"/>
    </xf>
    <xf numFmtId="0" fontId="14" fillId="4" borderId="1" xfId="0" applyFont="1" applyFill="1" applyBorder="1" applyAlignment="1">
      <alignment horizontal="center" vertical="top" wrapText="1"/>
    </xf>
    <xf numFmtId="0" fontId="14" fillId="0" borderId="1" xfId="0" applyFont="1" applyBorder="1" applyAlignment="1">
      <alignment horizontal="center" vertical="top" wrapText="1"/>
    </xf>
    <xf numFmtId="49" fontId="14" fillId="0" borderId="6" xfId="0" applyNumberFormat="1" applyFont="1" applyBorder="1" applyAlignment="1">
      <alignment horizontal="center" vertical="top" wrapText="1"/>
    </xf>
    <xf numFmtId="0" fontId="14" fillId="0" borderId="1" xfId="0" applyFont="1" applyBorder="1" applyAlignment="1">
      <alignment vertical="top" wrapText="1"/>
    </xf>
    <xf numFmtId="167" fontId="14" fillId="0" borderId="1" xfId="0" applyNumberFormat="1" applyFont="1" applyBorder="1" applyAlignment="1">
      <alignment vertical="top" wrapText="1"/>
    </xf>
    <xf numFmtId="0" fontId="30" fillId="4" borderId="1" xfId="0" applyFont="1" applyFill="1" applyBorder="1" applyAlignment="1">
      <alignment horizontal="center" vertical="center"/>
    </xf>
    <xf numFmtId="0" fontId="30" fillId="4" borderId="1" xfId="0" applyFont="1" applyFill="1" applyBorder="1" applyAlignment="1">
      <alignment vertical="center"/>
    </xf>
    <xf numFmtId="0" fontId="31" fillId="4" borderId="8" xfId="0" applyFont="1" applyFill="1" applyBorder="1" applyAlignment="1">
      <alignment vertical="center"/>
    </xf>
    <xf numFmtId="0" fontId="31" fillId="4" borderId="8" xfId="0" applyFont="1" applyFill="1" applyBorder="1" applyAlignment="1">
      <alignment horizontal="left" vertical="center"/>
    </xf>
    <xf numFmtId="0" fontId="24" fillId="0" borderId="0" xfId="0" applyFont="1" applyAlignment="1">
      <alignment horizontal="right"/>
    </xf>
    <xf numFmtId="0" fontId="14" fillId="0" borderId="0" xfId="0" applyFont="1" applyAlignment="1">
      <alignment horizontal="center"/>
    </xf>
    <xf numFmtId="0" fontId="24" fillId="0" borderId="0" xfId="0" applyFont="1" applyAlignment="1">
      <alignment vertical="center"/>
    </xf>
    <xf numFmtId="0" fontId="24" fillId="0" borderId="0" xfId="0" applyFont="1" applyAlignment="1">
      <alignment horizontal="center"/>
    </xf>
    <xf numFmtId="0" fontId="14" fillId="0" borderId="0" xfId="0" applyFont="1" applyAlignment="1">
      <alignment wrapText="1"/>
    </xf>
    <xf numFmtId="168" fontId="15" fillId="0" borderId="0" xfId="0" applyNumberFormat="1" applyFont="1" applyAlignment="1">
      <alignment horizontal="right" vertical="center"/>
    </xf>
    <xf numFmtId="168" fontId="15" fillId="0" borderId="0" xfId="0" applyNumberFormat="1" applyFont="1" applyAlignment="1">
      <alignment horizontal="right"/>
    </xf>
    <xf numFmtId="0" fontId="2" fillId="4" borderId="8" xfId="0" applyFont="1" applyFill="1" applyBorder="1" applyAlignment="1">
      <alignment wrapText="1"/>
    </xf>
    <xf numFmtId="0" fontId="17" fillId="4" borderId="8" xfId="0" applyFont="1" applyFill="1" applyBorder="1" applyAlignment="1">
      <alignment vertical="center"/>
    </xf>
    <xf numFmtId="0" fontId="17" fillId="4" borderId="8" xfId="0" applyFont="1" applyFill="1" applyBorder="1" applyAlignment="1">
      <alignment horizontal="center" vertical="center"/>
    </xf>
    <xf numFmtId="168" fontId="17" fillId="4" borderId="8" xfId="0" applyNumberFormat="1" applyFont="1" applyFill="1" applyBorder="1" applyAlignment="1">
      <alignment vertical="center"/>
    </xf>
    <xf numFmtId="0" fontId="16" fillId="4" borderId="8" xfId="0" applyFont="1" applyFill="1" applyBorder="1" applyAlignment="1">
      <alignment horizontal="left" vertical="center"/>
    </xf>
    <xf numFmtId="0" fontId="32" fillId="4" borderId="8" xfId="0" applyFont="1" applyFill="1" applyBorder="1" applyAlignment="1">
      <alignment vertical="center"/>
    </xf>
    <xf numFmtId="0" fontId="32" fillId="4" borderId="8" xfId="0" applyFont="1" applyFill="1" applyBorder="1" applyAlignment="1">
      <alignment horizontal="center" vertical="center"/>
    </xf>
    <xf numFmtId="0" fontId="16" fillId="0" borderId="0" xfId="0" applyFont="1"/>
    <xf numFmtId="168" fontId="32" fillId="4" borderId="8" xfId="0" applyNumberFormat="1" applyFont="1" applyFill="1" applyBorder="1" applyAlignment="1">
      <alignment vertical="center"/>
    </xf>
    <xf numFmtId="0" fontId="14" fillId="4" borderId="8" xfId="0" applyFont="1" applyFill="1" applyBorder="1" applyAlignment="1">
      <alignment horizontal="center" vertical="center"/>
    </xf>
    <xf numFmtId="166" fontId="32" fillId="4" borderId="8" xfId="0" applyNumberFormat="1" applyFont="1" applyFill="1" applyBorder="1" applyAlignment="1">
      <alignment horizontal="left" vertical="center"/>
    </xf>
    <xf numFmtId="0" fontId="31" fillId="4" borderId="8" xfId="0" applyFont="1" applyFill="1" applyBorder="1" applyAlignment="1">
      <alignment horizontal="center" vertical="center"/>
    </xf>
    <xf numFmtId="164" fontId="33" fillId="8" borderId="23" xfId="0" applyNumberFormat="1" applyFont="1" applyFill="1" applyBorder="1" applyAlignment="1">
      <alignment vertical="center"/>
    </xf>
    <xf numFmtId="168" fontId="31" fillId="4" borderId="8" xfId="0" applyNumberFormat="1" applyFont="1" applyFill="1" applyBorder="1" applyAlignment="1">
      <alignment vertical="center"/>
    </xf>
    <xf numFmtId="0" fontId="2" fillId="4" borderId="8" xfId="0" applyFont="1" applyFill="1" applyBorder="1" applyAlignment="1">
      <alignment horizontal="left"/>
    </xf>
    <xf numFmtId="0" fontId="2" fillId="4" borderId="8" xfId="0" applyFont="1" applyFill="1" applyBorder="1" applyAlignment="1">
      <alignment vertical="center" wrapText="1"/>
    </xf>
    <xf numFmtId="0" fontId="2" fillId="4" borderId="8" xfId="0" applyFont="1" applyFill="1" applyBorder="1" applyAlignment="1">
      <alignment vertical="center"/>
    </xf>
    <xf numFmtId="0" fontId="2" fillId="4" borderId="8" xfId="0" applyFont="1" applyFill="1" applyBorder="1" applyAlignment="1">
      <alignment horizontal="center" vertical="center"/>
    </xf>
    <xf numFmtId="168" fontId="2" fillId="4" borderId="8" xfId="0" applyNumberFormat="1" applyFont="1" applyFill="1" applyBorder="1" applyAlignment="1">
      <alignment wrapText="1"/>
    </xf>
    <xf numFmtId="0" fontId="2" fillId="4" borderId="8" xfId="0" applyFont="1" applyFill="1" applyBorder="1" applyAlignment="1">
      <alignment horizontal="center" vertical="top" wrapText="1"/>
    </xf>
    <xf numFmtId="0" fontId="34" fillId="5" borderId="12" xfId="0" applyFont="1" applyFill="1" applyBorder="1" applyAlignment="1">
      <alignment horizontal="center" vertical="top" wrapText="1"/>
    </xf>
    <xf numFmtId="0" fontId="17" fillId="5" borderId="12" xfId="0" applyFont="1" applyFill="1" applyBorder="1" applyAlignment="1">
      <alignment horizontal="center" vertical="top" wrapText="1"/>
    </xf>
    <xf numFmtId="168" fontId="34" fillId="5" borderId="24" xfId="0" applyNumberFormat="1" applyFont="1" applyFill="1" applyBorder="1" applyAlignment="1">
      <alignment horizontal="center" vertical="top" wrapText="1"/>
    </xf>
    <xf numFmtId="168" fontId="34" fillId="5" borderId="12" xfId="0" applyNumberFormat="1" applyFont="1" applyFill="1" applyBorder="1" applyAlignment="1">
      <alignment horizontal="center" vertical="top" wrapText="1"/>
    </xf>
    <xf numFmtId="168" fontId="14" fillId="5" borderId="25" xfId="0" quotePrefix="1" applyNumberFormat="1" applyFont="1" applyFill="1" applyBorder="1" applyAlignment="1">
      <alignment horizontal="center" vertical="top"/>
    </xf>
    <xf numFmtId="168" fontId="14" fillId="5" borderId="14" xfId="0" quotePrefix="1" applyNumberFormat="1" applyFont="1" applyFill="1" applyBorder="1" applyAlignment="1">
      <alignment horizontal="center" vertical="top"/>
    </xf>
    <xf numFmtId="0" fontId="20" fillId="4" borderId="1" xfId="0" applyFont="1" applyFill="1" applyBorder="1" applyAlignment="1">
      <alignment horizontal="center" vertical="top" wrapText="1"/>
    </xf>
    <xf numFmtId="0" fontId="35" fillId="4" borderId="1" xfId="0" applyFont="1" applyFill="1" applyBorder="1" applyAlignment="1">
      <alignment horizontal="center" vertical="top" wrapText="1"/>
    </xf>
    <xf numFmtId="168" fontId="20" fillId="4" borderId="26" xfId="0" applyNumberFormat="1" applyFont="1" applyFill="1" applyBorder="1" applyAlignment="1">
      <alignment horizontal="center" vertical="top" wrapText="1"/>
    </xf>
    <xf numFmtId="168" fontId="20" fillId="4" borderId="1" xfId="0" applyNumberFormat="1" applyFont="1" applyFill="1" applyBorder="1" applyAlignment="1">
      <alignment horizontal="center" vertical="top" wrapText="1"/>
    </xf>
    <xf numFmtId="0" fontId="2" fillId="4" borderId="1" xfId="0" applyFont="1" applyFill="1" applyBorder="1" applyAlignment="1">
      <alignment horizontal="left" vertical="top" wrapText="1"/>
    </xf>
    <xf numFmtId="0" fontId="36" fillId="0" borderId="1" xfId="0" applyFont="1" applyBorder="1" applyAlignment="1">
      <alignment horizontal="center" vertical="top" wrapText="1"/>
    </xf>
    <xf numFmtId="0" fontId="2" fillId="4" borderId="1" xfId="0" applyFont="1" applyFill="1" applyBorder="1" applyAlignment="1">
      <alignment horizontal="center" vertical="center"/>
    </xf>
    <xf numFmtId="0" fontId="2" fillId="4" borderId="1" xfId="0" applyFont="1" applyFill="1" applyBorder="1" applyAlignment="1">
      <alignment vertical="center" wrapText="1"/>
    </xf>
    <xf numFmtId="168" fontId="2" fillId="4" borderId="1" xfId="0" applyNumberFormat="1" applyFont="1" applyFill="1" applyBorder="1" applyAlignment="1">
      <alignment wrapText="1"/>
    </xf>
    <xf numFmtId="0" fontId="36" fillId="0" borderId="6" xfId="0" applyFont="1" applyBorder="1" applyAlignment="1">
      <alignment horizontal="center" vertical="top" wrapText="1"/>
    </xf>
    <xf numFmtId="49" fontId="36" fillId="0" borderId="6" xfId="0" applyNumberFormat="1" applyFont="1" applyBorder="1" applyAlignment="1">
      <alignment horizontal="center" vertical="top" wrapText="1"/>
    </xf>
    <xf numFmtId="49" fontId="36" fillId="0" borderId="7" xfId="0" applyNumberFormat="1" applyFont="1" applyBorder="1" applyAlignment="1">
      <alignment horizontal="center" vertical="top" wrapText="1"/>
    </xf>
    <xf numFmtId="49" fontId="14" fillId="4" borderId="1" xfId="0" applyNumberFormat="1" applyFont="1" applyFill="1" applyBorder="1" applyAlignment="1">
      <alignment horizontal="right" vertical="top" wrapText="1"/>
    </xf>
    <xf numFmtId="0" fontId="2" fillId="4" borderId="27" xfId="0" applyFont="1" applyFill="1" applyBorder="1" applyAlignment="1">
      <alignment wrapText="1"/>
    </xf>
    <xf numFmtId="164" fontId="17" fillId="9" borderId="5" xfId="0" applyNumberFormat="1" applyFont="1" applyFill="1" applyBorder="1" applyAlignment="1">
      <alignment horizontal="right" vertical="top"/>
    </xf>
    <xf numFmtId="164" fontId="17" fillId="9" borderId="3" xfId="0" applyNumberFormat="1" applyFont="1" applyFill="1" applyBorder="1" applyAlignment="1">
      <alignment horizontal="right" vertical="top"/>
    </xf>
    <xf numFmtId="168" fontId="17" fillId="9" borderId="1" xfId="0" applyNumberFormat="1" applyFont="1" applyFill="1" applyBorder="1" applyAlignment="1">
      <alignment horizontal="right" vertical="top"/>
    </xf>
    <xf numFmtId="0" fontId="2" fillId="4" borderId="28" xfId="0" applyFont="1" applyFill="1" applyBorder="1" applyAlignment="1">
      <alignment horizontal="left"/>
    </xf>
    <xf numFmtId="0" fontId="2" fillId="4" borderId="28" xfId="0" applyFont="1" applyFill="1" applyBorder="1" applyAlignment="1">
      <alignment wrapText="1"/>
    </xf>
    <xf numFmtId="0" fontId="14" fillId="4" borderId="28" xfId="0" applyFont="1" applyFill="1" applyBorder="1" applyAlignment="1">
      <alignment horizontal="center"/>
    </xf>
    <xf numFmtId="0" fontId="2" fillId="4" borderId="28" xfId="0" applyFont="1" applyFill="1" applyBorder="1" applyAlignment="1">
      <alignment horizontal="center"/>
    </xf>
    <xf numFmtId="0" fontId="2" fillId="4" borderId="28" xfId="0" applyFont="1" applyFill="1" applyBorder="1" applyAlignment="1">
      <alignment horizontal="center" vertical="center"/>
    </xf>
    <xf numFmtId="0" fontId="14" fillId="4" borderId="8" xfId="0" applyFont="1" applyFill="1" applyBorder="1" applyAlignment="1">
      <alignment horizontal="center"/>
    </xf>
    <xf numFmtId="0" fontId="2" fillId="4" borderId="8" xfId="0" applyFont="1" applyFill="1" applyBorder="1" applyAlignment="1">
      <alignment horizontal="center"/>
    </xf>
    <xf numFmtId="0" fontId="24" fillId="0" borderId="0" xfId="0" applyFont="1" applyAlignment="1">
      <alignment wrapText="1"/>
    </xf>
    <xf numFmtId="168" fontId="24" fillId="0" borderId="0" xfId="0" applyNumberFormat="1" applyFont="1" applyAlignment="1">
      <alignment horizontal="center"/>
    </xf>
    <xf numFmtId="168" fontId="24" fillId="0" borderId="0" xfId="0" applyNumberFormat="1" applyFont="1" applyAlignment="1">
      <alignment wrapText="1"/>
    </xf>
    <xf numFmtId="168" fontId="2" fillId="0" borderId="0" xfId="0" applyNumberFormat="1" applyFont="1" applyAlignment="1">
      <alignment wrapText="1"/>
    </xf>
    <xf numFmtId="0" fontId="16" fillId="4" borderId="8" xfId="0" applyFont="1" applyFill="1" applyBorder="1" applyAlignment="1">
      <alignment vertical="center"/>
    </xf>
    <xf numFmtId="0" fontId="32" fillId="4" borderId="0" xfId="0" applyFont="1" applyFill="1" applyAlignment="1">
      <alignment vertical="center"/>
    </xf>
    <xf numFmtId="0" fontId="32" fillId="4" borderId="8" xfId="0" applyFont="1" applyFill="1" applyBorder="1" applyAlignment="1">
      <alignment vertical="center" wrapText="1"/>
    </xf>
    <xf numFmtId="169" fontId="30" fillId="4" borderId="8" xfId="0" applyNumberFormat="1" applyFont="1" applyFill="1" applyBorder="1" applyAlignment="1">
      <alignment horizontal="left" vertical="center"/>
    </xf>
    <xf numFmtId="0" fontId="30" fillId="4" borderId="18" xfId="0" applyFont="1" applyFill="1" applyBorder="1" applyAlignment="1">
      <alignment vertical="center"/>
    </xf>
    <xf numFmtId="0" fontId="32" fillId="4" borderId="18" xfId="0" applyFont="1" applyFill="1" applyBorder="1" applyAlignment="1">
      <alignment vertical="center"/>
    </xf>
    <xf numFmtId="0" fontId="32" fillId="4" borderId="18" xfId="0" applyFont="1" applyFill="1" applyBorder="1" applyAlignment="1">
      <alignment vertical="center" wrapText="1"/>
    </xf>
    <xf numFmtId="0" fontId="2" fillId="4" borderId="18" xfId="0" applyFont="1" applyFill="1" applyBorder="1" applyAlignment="1">
      <alignment wrapText="1"/>
    </xf>
    <xf numFmtId="0" fontId="17" fillId="5" borderId="2" xfId="0" applyFont="1" applyFill="1" applyBorder="1" applyAlignment="1">
      <alignment horizontal="center" vertical="center"/>
    </xf>
    <xf numFmtId="0" fontId="17" fillId="5" borderId="31" xfId="0" applyFont="1" applyFill="1" applyBorder="1" applyAlignment="1">
      <alignment horizontal="center" vertical="center" wrapText="1"/>
    </xf>
    <xf numFmtId="0" fontId="17" fillId="5" borderId="32" xfId="0" applyFont="1" applyFill="1" applyBorder="1" applyAlignment="1">
      <alignment horizontal="center" vertical="center" wrapText="1"/>
    </xf>
    <xf numFmtId="0" fontId="17" fillId="5" borderId="2" xfId="0" applyFont="1" applyFill="1" applyBorder="1" applyAlignment="1">
      <alignment vertical="center" wrapText="1"/>
    </xf>
    <xf numFmtId="0" fontId="17" fillId="5" borderId="20" xfId="0" applyFont="1" applyFill="1" applyBorder="1" applyAlignment="1">
      <alignment horizontal="center" vertical="center"/>
    </xf>
    <xf numFmtId="0" fontId="17" fillId="5" borderId="20" xfId="0" applyFont="1" applyFill="1" applyBorder="1" applyAlignment="1">
      <alignment horizontal="center" vertical="center" wrapText="1"/>
    </xf>
    <xf numFmtId="0" fontId="17" fillId="5" borderId="6" xfId="0" applyFont="1" applyFill="1" applyBorder="1" applyAlignment="1">
      <alignment horizontal="center" vertical="center" wrapText="1"/>
    </xf>
    <xf numFmtId="0" fontId="17" fillId="5" borderId="33" xfId="0" applyFont="1" applyFill="1" applyBorder="1" applyAlignment="1">
      <alignment horizontal="center" vertical="center" wrapText="1"/>
    </xf>
    <xf numFmtId="0" fontId="17" fillId="5" borderId="34" xfId="0" applyFont="1" applyFill="1" applyBorder="1" applyAlignment="1">
      <alignment horizontal="center" vertical="center" wrapText="1"/>
    </xf>
    <xf numFmtId="0" fontId="17" fillId="5" borderId="20" xfId="0" applyFont="1" applyFill="1" applyBorder="1" applyAlignment="1">
      <alignment vertical="center" wrapText="1"/>
    </xf>
    <xf numFmtId="0" fontId="14" fillId="5" borderId="6" xfId="0" quotePrefix="1" applyFont="1" applyFill="1" applyBorder="1" applyAlignment="1">
      <alignment horizontal="center" vertical="top"/>
    </xf>
    <xf numFmtId="0" fontId="14" fillId="5" borderId="6" xfId="0" quotePrefix="1" applyFont="1" applyFill="1" applyBorder="1" applyAlignment="1">
      <alignment horizontal="center" vertical="top" wrapText="1"/>
    </xf>
    <xf numFmtId="0" fontId="20" fillId="8" borderId="1" xfId="0" applyFont="1" applyFill="1" applyBorder="1" applyAlignment="1">
      <alignment horizontal="center" vertical="top" wrapText="1"/>
    </xf>
    <xf numFmtId="168" fontId="20" fillId="8" borderId="1" xfId="0" applyNumberFormat="1" applyFont="1" applyFill="1" applyBorder="1" applyAlignment="1">
      <alignment horizontal="center" vertical="top" wrapText="1"/>
    </xf>
    <xf numFmtId="0" fontId="14" fillId="0" borderId="1" xfId="0" applyFont="1" applyBorder="1" applyAlignment="1">
      <alignment horizontal="center" vertical="top"/>
    </xf>
    <xf numFmtId="0" fontId="14" fillId="4" borderId="13" xfId="0" applyFont="1" applyFill="1" applyBorder="1" applyAlignment="1">
      <alignment vertical="top"/>
    </xf>
    <xf numFmtId="0" fontId="37" fillId="0" borderId="1" xfId="0" applyFont="1" applyBorder="1" applyAlignment="1">
      <alignment vertical="top" wrapText="1"/>
    </xf>
    <xf numFmtId="168" fontId="14" fillId="0" borderId="1" xfId="0" applyNumberFormat="1" applyFont="1" applyBorder="1" applyAlignment="1">
      <alignment horizontal="center" vertical="top"/>
    </xf>
    <xf numFmtId="0" fontId="14" fillId="0" borderId="2" xfId="0" applyFont="1" applyBorder="1" applyAlignment="1">
      <alignment horizontal="center" vertical="top"/>
    </xf>
    <xf numFmtId="0" fontId="14" fillId="0" borderId="31" xfId="0" applyFont="1" applyBorder="1" applyAlignment="1">
      <alignment horizontal="center" vertical="top"/>
    </xf>
    <xf numFmtId="0" fontId="14" fillId="0" borderId="2" xfId="0" applyFont="1" applyBorder="1" applyAlignment="1">
      <alignment horizontal="center" vertical="top" wrapText="1"/>
    </xf>
    <xf numFmtId="168" fontId="14" fillId="0" borderId="2" xfId="0" applyNumberFormat="1" applyFont="1" applyBorder="1" applyAlignment="1">
      <alignment horizontal="center" vertical="top"/>
    </xf>
    <xf numFmtId="0" fontId="14" fillId="7" borderId="0" xfId="0" applyFont="1" applyFill="1" applyAlignment="1">
      <alignment vertical="top"/>
    </xf>
    <xf numFmtId="0" fontId="14" fillId="7" borderId="2" xfId="0" applyFont="1" applyFill="1" applyBorder="1" applyAlignment="1">
      <alignment horizontal="center" vertical="top"/>
    </xf>
    <xf numFmtId="0" fontId="14" fillId="7" borderId="31" xfId="0" applyFont="1" applyFill="1" applyBorder="1" applyAlignment="1">
      <alignment horizontal="center" vertical="top"/>
    </xf>
    <xf numFmtId="0" fontId="14" fillId="7" borderId="13" xfId="0" applyFont="1" applyFill="1" applyBorder="1" applyAlignment="1">
      <alignment vertical="top"/>
    </xf>
    <xf numFmtId="0" fontId="14" fillId="7" borderId="2" xfId="0" applyFont="1" applyFill="1" applyBorder="1" applyAlignment="1">
      <alignment horizontal="center" vertical="top" wrapText="1"/>
    </xf>
    <xf numFmtId="0" fontId="14" fillId="7" borderId="1" xfId="0" applyFont="1" applyFill="1" applyBorder="1" applyAlignment="1">
      <alignment vertical="top" wrapText="1"/>
    </xf>
    <xf numFmtId="0" fontId="37" fillId="7" borderId="1" xfId="0" applyFont="1" applyFill="1" applyBorder="1" applyAlignment="1">
      <alignment vertical="top" wrapText="1"/>
    </xf>
    <xf numFmtId="168" fontId="14" fillId="7" borderId="2" xfId="0" applyNumberFormat="1" applyFont="1" applyFill="1" applyBorder="1" applyAlignment="1">
      <alignment horizontal="center" vertical="top"/>
    </xf>
    <xf numFmtId="168" fontId="14" fillId="7" borderId="1" xfId="0" applyNumberFormat="1" applyFont="1" applyFill="1" applyBorder="1" applyAlignment="1">
      <alignment horizontal="center" vertical="top"/>
    </xf>
    <xf numFmtId="0" fontId="4" fillId="0" borderId="31" xfId="0" applyFont="1" applyBorder="1" applyAlignment="1">
      <alignment horizontal="center" vertical="top"/>
    </xf>
    <xf numFmtId="0" fontId="4" fillId="0" borderId="1" xfId="0" applyFont="1" applyBorder="1" applyAlignment="1">
      <alignment horizontal="center" vertical="top"/>
    </xf>
    <xf numFmtId="0" fontId="14" fillId="4" borderId="2" xfId="0" applyFont="1" applyFill="1" applyBorder="1" applyAlignment="1">
      <alignment vertical="top"/>
    </xf>
    <xf numFmtId="0" fontId="14" fillId="4" borderId="1" xfId="0" applyFont="1" applyFill="1" applyBorder="1" applyAlignment="1">
      <alignment vertical="top"/>
    </xf>
    <xf numFmtId="0" fontId="14" fillId="4" borderId="0" xfId="0" applyFont="1" applyFill="1" applyAlignment="1">
      <alignment vertical="top"/>
    </xf>
    <xf numFmtId="0" fontId="14" fillId="0" borderId="0" xfId="0" applyFont="1" applyAlignment="1">
      <alignment horizontal="center" vertical="top" wrapText="1"/>
    </xf>
    <xf numFmtId="0" fontId="14" fillId="4" borderId="0" xfId="0" applyFont="1" applyFill="1" applyAlignment="1">
      <alignment vertical="top" wrapText="1"/>
    </xf>
    <xf numFmtId="0" fontId="37" fillId="0" borderId="0" xfId="0" applyFont="1" applyAlignment="1">
      <alignment vertical="top" wrapText="1"/>
    </xf>
    <xf numFmtId="168" fontId="14" fillId="0" borderId="0" xfId="0" applyNumberFormat="1" applyFont="1" applyAlignment="1">
      <alignment horizontal="center" vertical="top"/>
    </xf>
    <xf numFmtId="0" fontId="2" fillId="0" borderId="0" xfId="0" applyFont="1" applyAlignment="1">
      <alignment horizontal="center" wrapText="1"/>
    </xf>
    <xf numFmtId="0" fontId="18" fillId="4" borderId="10" xfId="0" applyFont="1" applyFill="1" applyBorder="1" applyAlignment="1">
      <alignment vertical="top"/>
    </xf>
    <xf numFmtId="0" fontId="18" fillId="0" borderId="11" xfId="0" applyFont="1" applyBorder="1" applyAlignment="1">
      <alignment vertical="top"/>
    </xf>
    <xf numFmtId="0" fontId="16" fillId="0" borderId="0" xfId="0" applyFont="1" applyAlignment="1">
      <alignment horizontal="center"/>
    </xf>
    <xf numFmtId="0" fontId="2" fillId="0" borderId="0" xfId="0" applyFont="1" applyAlignment="1">
      <alignment vertical="top" wrapText="1"/>
    </xf>
    <xf numFmtId="0" fontId="32" fillId="5" borderId="1" xfId="0" applyFont="1" applyFill="1" applyBorder="1" applyAlignment="1">
      <alignment horizontal="center" vertical="top" wrapText="1"/>
    </xf>
    <xf numFmtId="0" fontId="32" fillId="5" borderId="12" xfId="0" applyFont="1" applyFill="1" applyBorder="1" applyAlignment="1">
      <alignment horizontal="center" vertical="top" wrapText="1"/>
    </xf>
    <xf numFmtId="0" fontId="2" fillId="4" borderId="8" xfId="0" applyFont="1" applyFill="1" applyBorder="1" applyAlignment="1">
      <alignment vertical="top" wrapText="1"/>
    </xf>
    <xf numFmtId="0" fontId="14" fillId="0" borderId="6" xfId="0" applyFont="1" applyBorder="1" applyAlignment="1">
      <alignment horizontal="left" vertical="top" wrapText="1"/>
    </xf>
    <xf numFmtId="0" fontId="14" fillId="0" borderId="6" xfId="0" applyFont="1" applyBorder="1" applyAlignment="1">
      <alignment horizontal="center" vertical="top" wrapText="1"/>
    </xf>
    <xf numFmtId="0" fontId="31" fillId="4" borderId="14" xfId="0" applyFont="1" applyFill="1" applyBorder="1" applyAlignment="1">
      <alignment horizontal="center" vertical="top" wrapText="1"/>
    </xf>
    <xf numFmtId="0" fontId="31" fillId="4" borderId="14" xfId="0" applyFont="1" applyFill="1" applyBorder="1" applyAlignment="1">
      <alignment vertical="top" wrapText="1"/>
    </xf>
    <xf numFmtId="0" fontId="14" fillId="0" borderId="1" xfId="0" applyFont="1" applyBorder="1" applyAlignment="1">
      <alignment horizontal="left" vertical="top" wrapText="1"/>
    </xf>
    <xf numFmtId="0" fontId="31" fillId="4" borderId="1" xfId="0" applyFont="1" applyFill="1" applyBorder="1" applyAlignment="1">
      <alignment horizontal="center" vertical="top" wrapText="1"/>
    </xf>
    <xf numFmtId="0" fontId="31" fillId="4" borderId="1" xfId="0" applyFont="1" applyFill="1" applyBorder="1" applyAlignment="1">
      <alignment vertical="top" wrapText="1"/>
    </xf>
    <xf numFmtId="0" fontId="14" fillId="0" borderId="1" xfId="0" applyFont="1" applyBorder="1" applyAlignment="1">
      <alignment horizontal="left" vertical="top"/>
    </xf>
    <xf numFmtId="164" fontId="14" fillId="4" borderId="8" xfId="0" applyNumberFormat="1" applyFont="1" applyFill="1" applyBorder="1" applyAlignment="1">
      <alignment horizontal="left" vertical="top"/>
    </xf>
    <xf numFmtId="0" fontId="14" fillId="4" borderId="8" xfId="0" applyFont="1" applyFill="1" applyBorder="1" applyAlignment="1">
      <alignment wrapText="1"/>
    </xf>
    <xf numFmtId="164" fontId="14" fillId="4" borderId="8" xfId="0" applyNumberFormat="1" applyFont="1" applyFill="1" applyBorder="1" applyAlignment="1">
      <alignment horizontal="center"/>
    </xf>
    <xf numFmtId="164" fontId="4" fillId="4" borderId="8" xfId="0" applyNumberFormat="1" applyFont="1" applyFill="1" applyBorder="1" applyAlignment="1">
      <alignment horizontal="left" vertical="top"/>
    </xf>
    <xf numFmtId="0" fontId="38" fillId="10" borderId="8" xfId="0" applyFont="1" applyFill="1" applyBorder="1" applyAlignment="1">
      <alignment horizontal="center" vertical="center" wrapText="1"/>
    </xf>
    <xf numFmtId="164" fontId="4" fillId="10" borderId="8" xfId="0" applyNumberFormat="1" applyFont="1" applyFill="1" applyBorder="1" applyAlignment="1">
      <alignment horizontal="left" vertical="top"/>
    </xf>
    <xf numFmtId="49" fontId="38" fillId="10" borderId="8" xfId="0" applyNumberFormat="1" applyFont="1" applyFill="1" applyBorder="1" applyAlignment="1">
      <alignment horizontal="center" vertical="top"/>
    </xf>
    <xf numFmtId="0" fontId="17" fillId="4" borderId="8" xfId="0" applyFont="1" applyFill="1" applyBorder="1" applyAlignment="1">
      <alignment horizontal="center" vertical="center" wrapText="1"/>
    </xf>
    <xf numFmtId="0" fontId="17" fillId="4" borderId="8" xfId="0" quotePrefix="1" applyFont="1" applyFill="1" applyBorder="1" applyAlignment="1">
      <alignment horizontal="center"/>
    </xf>
    <xf numFmtId="0" fontId="17" fillId="4" borderId="8" xfId="0" quotePrefix="1" applyFont="1" applyFill="1" applyBorder="1"/>
    <xf numFmtId="49" fontId="14" fillId="4" borderId="8" xfId="0" applyNumberFormat="1" applyFont="1" applyFill="1" applyBorder="1" applyAlignment="1">
      <alignment horizontal="left" wrapText="1"/>
    </xf>
    <xf numFmtId="49" fontId="14" fillId="4" borderId="8" xfId="0" applyNumberFormat="1" applyFont="1" applyFill="1" applyBorder="1" applyAlignment="1">
      <alignment horizontal="left" vertical="top" wrapText="1"/>
    </xf>
    <xf numFmtId="49" fontId="14" fillId="4" borderId="8" xfId="0" applyNumberFormat="1" applyFont="1" applyFill="1" applyBorder="1" applyAlignment="1">
      <alignment horizontal="left"/>
    </xf>
    <xf numFmtId="0" fontId="36" fillId="0" borderId="0" xfId="0" applyFont="1" applyAlignment="1">
      <alignment wrapText="1"/>
    </xf>
    <xf numFmtId="49" fontId="14" fillId="11" borderId="8" xfId="0" applyNumberFormat="1" applyFont="1" applyFill="1" applyBorder="1" applyAlignment="1">
      <alignment horizontal="left" vertical="top" wrapText="1"/>
    </xf>
    <xf numFmtId="0" fontId="14" fillId="8" borderId="8" xfId="0" applyFont="1" applyFill="1" applyBorder="1" applyAlignment="1">
      <alignment horizontal="center"/>
    </xf>
    <xf numFmtId="49" fontId="14" fillId="8" borderId="8" xfId="0" applyNumberFormat="1" applyFont="1" applyFill="1" applyBorder="1" applyAlignment="1">
      <alignment horizontal="left" vertical="top" wrapText="1"/>
    </xf>
    <xf numFmtId="0" fontId="39" fillId="12" borderId="0" xfId="0" applyFont="1" applyFill="1" applyAlignment="1">
      <alignment horizontal="left"/>
    </xf>
    <xf numFmtId="0" fontId="36" fillId="0" borderId="1" xfId="0" applyFont="1" applyBorder="1" applyAlignment="1">
      <alignment horizontal="left"/>
    </xf>
    <xf numFmtId="0" fontId="36" fillId="0" borderId="4" xfId="0" applyFont="1" applyBorder="1" applyAlignment="1">
      <alignment horizontal="left"/>
    </xf>
    <xf numFmtId="0" fontId="36" fillId="0" borderId="6" xfId="0" applyFont="1" applyBorder="1" applyAlignment="1">
      <alignment horizontal="left"/>
    </xf>
    <xf numFmtId="0" fontId="36" fillId="0" borderId="16" xfId="0" applyFont="1" applyBorder="1" applyAlignment="1">
      <alignment horizontal="left"/>
    </xf>
    <xf numFmtId="2" fontId="14" fillId="0" borderId="0" xfId="0" applyNumberFormat="1" applyFont="1"/>
    <xf numFmtId="2" fontId="14" fillId="0" borderId="0" xfId="0" applyNumberFormat="1" applyFont="1" applyAlignment="1">
      <alignment horizontal="center" vertical="center" wrapText="1"/>
    </xf>
    <xf numFmtId="1" fontId="14" fillId="0" borderId="0" xfId="0" applyNumberFormat="1" applyFont="1" applyAlignment="1">
      <alignment horizontal="center"/>
    </xf>
    <xf numFmtId="2" fontId="14" fillId="0" borderId="0" xfId="0" applyNumberFormat="1" applyFont="1" applyAlignment="1">
      <alignment horizontal="center"/>
    </xf>
    <xf numFmtId="2" fontId="14" fillId="0" borderId="0" xfId="0" applyNumberFormat="1" applyFont="1" applyAlignment="1">
      <alignment horizontal="center" wrapText="1"/>
    </xf>
    <xf numFmtId="2" fontId="14" fillId="0" borderId="1" xfId="0" applyNumberFormat="1" applyFont="1" applyBorder="1"/>
    <xf numFmtId="2" fontId="40" fillId="13" borderId="1" xfId="0" applyNumberFormat="1" applyFont="1" applyFill="1" applyBorder="1" applyAlignment="1">
      <alignment horizontal="center" vertical="center" wrapText="1"/>
    </xf>
    <xf numFmtId="1" fontId="40" fillId="13" borderId="1" xfId="0" applyNumberFormat="1" applyFont="1" applyFill="1" applyBorder="1" applyAlignment="1">
      <alignment vertical="center" wrapText="1"/>
    </xf>
    <xf numFmtId="2" fontId="40" fillId="13" borderId="1" xfId="0" applyNumberFormat="1" applyFont="1" applyFill="1" applyBorder="1" applyAlignment="1">
      <alignment vertical="center" wrapText="1"/>
    </xf>
    <xf numFmtId="2" fontId="14" fillId="0" borderId="0" xfId="0" applyNumberFormat="1" applyFont="1" applyAlignment="1">
      <alignment vertical="top"/>
    </xf>
    <xf numFmtId="2" fontId="14" fillId="4" borderId="8" xfId="0" applyNumberFormat="1" applyFont="1" applyFill="1" applyBorder="1" applyAlignment="1">
      <alignment horizontal="left" vertical="center" wrapText="1"/>
    </xf>
    <xf numFmtId="2" fontId="14" fillId="4" borderId="8" xfId="0" applyNumberFormat="1" applyFont="1" applyFill="1" applyBorder="1" applyAlignment="1">
      <alignment vertical="center" wrapText="1"/>
    </xf>
    <xf numFmtId="0" fontId="27" fillId="0" borderId="42" xfId="0" applyFont="1" applyBorder="1" applyAlignment="1">
      <alignment vertical="center"/>
    </xf>
    <xf numFmtId="0" fontId="27" fillId="0" borderId="42" xfId="0" applyFont="1" applyBorder="1" applyAlignment="1">
      <alignment vertical="center" wrapText="1"/>
    </xf>
    <xf numFmtId="0" fontId="17" fillId="4" borderId="43" xfId="0" applyFont="1" applyFill="1" applyBorder="1" applyAlignment="1">
      <alignment vertical="center"/>
    </xf>
    <xf numFmtId="0" fontId="17" fillId="8" borderId="43" xfId="0" applyFont="1" applyFill="1" applyBorder="1" applyAlignment="1">
      <alignment vertical="center"/>
    </xf>
    <xf numFmtId="0" fontId="27" fillId="0" borderId="9" xfId="0" applyFont="1" applyBorder="1" applyAlignment="1">
      <alignment vertical="center"/>
    </xf>
    <xf numFmtId="0" fontId="27" fillId="0" borderId="9" xfId="0" applyFont="1" applyBorder="1" applyAlignment="1">
      <alignment vertical="center" wrapText="1"/>
    </xf>
    <xf numFmtId="0" fontId="17" fillId="4" borderId="9" xfId="0" applyFont="1" applyFill="1" applyBorder="1" applyAlignment="1">
      <alignment vertical="center"/>
    </xf>
    <xf numFmtId="0" fontId="17" fillId="8" borderId="9" xfId="0" applyFont="1" applyFill="1" applyBorder="1" applyAlignment="1">
      <alignment vertical="center"/>
    </xf>
    <xf numFmtId="0" fontId="45" fillId="0" borderId="11" xfId="0" applyFont="1" applyBorder="1" applyAlignment="1">
      <alignment vertical="top"/>
    </xf>
    <xf numFmtId="0" fontId="2" fillId="0" borderId="0" xfId="0" applyFont="1" applyAlignment="1">
      <alignment horizontal="center"/>
    </xf>
    <xf numFmtId="0" fontId="2" fillId="0" borderId="0" xfId="0" applyFont="1" applyAlignment="1">
      <alignment vertical="top"/>
    </xf>
    <xf numFmtId="0" fontId="14" fillId="0" borderId="0" xfId="0" applyFont="1" applyAlignment="1">
      <alignment horizontal="left" vertical="center" wrapText="1"/>
    </xf>
    <xf numFmtId="0" fontId="48" fillId="0" borderId="11" xfId="0" applyFont="1" applyBorder="1" applyAlignment="1">
      <alignment horizontal="left" vertical="center"/>
    </xf>
    <xf numFmtId="49" fontId="14" fillId="0" borderId="0" xfId="0" applyNumberFormat="1" applyFont="1" applyAlignment="1">
      <alignment horizontal="right" wrapText="1"/>
    </xf>
    <xf numFmtId="0" fontId="2" fillId="0" borderId="0" xfId="0" applyFont="1" applyAlignment="1">
      <alignment horizontal="center" vertical="top"/>
    </xf>
    <xf numFmtId="0" fontId="2" fillId="0" borderId="0" xfId="0" applyFont="1" applyAlignment="1">
      <alignment horizontal="center" vertical="top" wrapText="1"/>
    </xf>
    <xf numFmtId="49" fontId="14" fillId="0" borderId="0" xfId="0" applyNumberFormat="1" applyFont="1" applyAlignment="1">
      <alignment horizontal="right" vertical="top"/>
    </xf>
    <xf numFmtId="49" fontId="50" fillId="10" borderId="1" xfId="0" applyNumberFormat="1" applyFont="1" applyFill="1" applyBorder="1" applyAlignment="1">
      <alignment horizontal="center" vertical="top" wrapText="1"/>
    </xf>
    <xf numFmtId="0" fontId="49" fillId="10" borderId="1" xfId="0" applyFont="1" applyFill="1" applyBorder="1" applyAlignment="1">
      <alignment horizontal="center" vertical="top"/>
    </xf>
    <xf numFmtId="0" fontId="51" fillId="10" borderId="1" xfId="0" applyFont="1" applyFill="1" applyBorder="1" applyAlignment="1">
      <alignment horizontal="center" vertical="top"/>
    </xf>
    <xf numFmtId="0" fontId="51" fillId="10" borderId="1" xfId="0" applyFont="1" applyFill="1" applyBorder="1" applyAlignment="1">
      <alignment horizontal="center" vertical="top" wrapText="1"/>
    </xf>
    <xf numFmtId="0" fontId="51" fillId="0" borderId="0" xfId="0" applyFont="1" applyAlignment="1">
      <alignment horizontal="center" vertical="top" wrapText="1"/>
    </xf>
    <xf numFmtId="0" fontId="52" fillId="10" borderId="0" xfId="0" applyFont="1" applyFill="1" applyAlignment="1">
      <alignment horizontal="center" vertical="top" wrapText="1"/>
    </xf>
    <xf numFmtId="49" fontId="35" fillId="4" borderId="1" xfId="0" applyNumberFormat="1" applyFont="1" applyFill="1" applyBorder="1" applyAlignment="1">
      <alignment horizontal="right" vertical="top" wrapText="1"/>
    </xf>
    <xf numFmtId="0" fontId="35" fillId="4" borderId="1" xfId="0" quotePrefix="1" applyFont="1" applyFill="1" applyBorder="1" applyAlignment="1">
      <alignment horizontal="center" vertical="top" wrapText="1"/>
    </xf>
    <xf numFmtId="0" fontId="20" fillId="4" borderId="1" xfId="0" quotePrefix="1" applyFont="1" applyFill="1" applyBorder="1" applyAlignment="1">
      <alignment horizontal="center" vertical="top" wrapText="1"/>
    </xf>
    <xf numFmtId="0" fontId="20" fillId="4" borderId="0" xfId="0" applyFont="1" applyFill="1" applyAlignment="1">
      <alignment horizontal="center" vertical="top" wrapText="1"/>
    </xf>
    <xf numFmtId="2" fontId="25" fillId="4" borderId="1" xfId="0" applyNumberFormat="1" applyFont="1" applyFill="1" applyBorder="1" applyAlignment="1">
      <alignment horizontal="left" vertical="top" wrapText="1"/>
    </xf>
    <xf numFmtId="0" fontId="14" fillId="4" borderId="1" xfId="0" applyFont="1" applyFill="1" applyBorder="1" applyAlignment="1">
      <alignment horizontal="center" vertical="top"/>
    </xf>
    <xf numFmtId="168" fontId="14" fillId="4" borderId="1" xfId="0" applyNumberFormat="1" applyFont="1" applyFill="1" applyBorder="1" applyAlignment="1">
      <alignment horizontal="right" vertical="top" wrapText="1"/>
    </xf>
    <xf numFmtId="0" fontId="27" fillId="4" borderId="1" xfId="0" applyFont="1" applyFill="1" applyBorder="1" applyAlignment="1">
      <alignment horizontal="center" vertical="top" wrapText="1"/>
    </xf>
    <xf numFmtId="0" fontId="27" fillId="4" borderId="1" xfId="0" applyFont="1" applyFill="1" applyBorder="1" applyAlignment="1">
      <alignment vertical="top" wrapText="1"/>
    </xf>
    <xf numFmtId="0" fontId="27" fillId="4" borderId="0" xfId="0" applyFont="1" applyFill="1" applyAlignment="1">
      <alignment vertical="top" wrapText="1"/>
    </xf>
    <xf numFmtId="0" fontId="2" fillId="4" borderId="1" xfId="0" applyFont="1" applyFill="1" applyBorder="1" applyAlignment="1">
      <alignment vertical="top" wrapText="1"/>
    </xf>
    <xf numFmtId="0" fontId="2" fillId="4" borderId="0" xfId="0" applyFont="1" applyFill="1" applyAlignment="1">
      <alignment vertical="top" wrapText="1"/>
    </xf>
    <xf numFmtId="0" fontId="47" fillId="4" borderId="1" xfId="0" applyFont="1" applyFill="1" applyBorder="1" applyAlignment="1">
      <alignment vertical="top" wrapText="1"/>
    </xf>
    <xf numFmtId="2" fontId="41" fillId="4" borderId="26" xfId="0" applyNumberFormat="1" applyFont="1" applyFill="1" applyBorder="1" applyAlignment="1">
      <alignment horizontal="left" vertical="top" wrapText="1"/>
    </xf>
    <xf numFmtId="0" fontId="14" fillId="4" borderId="1" xfId="0" applyFont="1" applyFill="1" applyBorder="1" applyAlignment="1">
      <alignment horizontal="right" vertical="top" wrapText="1"/>
    </xf>
    <xf numFmtId="0" fontId="2" fillId="4" borderId="1" xfId="0" applyFont="1" applyFill="1" applyBorder="1" applyAlignment="1">
      <alignment horizontal="center" vertical="top"/>
    </xf>
    <xf numFmtId="0" fontId="2" fillId="4" borderId="1" xfId="0" applyFont="1" applyFill="1" applyBorder="1" applyAlignment="1">
      <alignment horizontal="center" vertical="top" wrapText="1"/>
    </xf>
    <xf numFmtId="2" fontId="14" fillId="4" borderId="26" xfId="0" applyNumberFormat="1" applyFont="1" applyFill="1" applyBorder="1" applyAlignment="1">
      <alignment horizontal="left" vertical="top"/>
    </xf>
    <xf numFmtId="2" fontId="42" fillId="4" borderId="26" xfId="0" applyNumberFormat="1" applyFont="1" applyFill="1" applyBorder="1" applyAlignment="1">
      <alignment horizontal="left" vertical="top"/>
    </xf>
    <xf numFmtId="49" fontId="25" fillId="4" borderId="1" xfId="0" applyNumberFormat="1" applyFont="1" applyFill="1" applyBorder="1" applyAlignment="1">
      <alignment horizontal="right" vertical="top" wrapText="1"/>
    </xf>
    <xf numFmtId="2" fontId="41" fillId="4" borderId="26" xfId="0" applyNumberFormat="1" applyFont="1" applyFill="1" applyBorder="1" applyAlignment="1">
      <alignment horizontal="left" vertical="top"/>
    </xf>
    <xf numFmtId="2" fontId="14" fillId="4" borderId="26" xfId="0" applyNumberFormat="1" applyFont="1" applyFill="1" applyBorder="1" applyAlignment="1">
      <alignment horizontal="left" vertical="top" wrapText="1"/>
    </xf>
    <xf numFmtId="49" fontId="14" fillId="4" borderId="13" xfId="0" applyNumberFormat="1" applyFont="1" applyFill="1" applyBorder="1" applyAlignment="1">
      <alignment horizontal="right" vertical="top" wrapText="1"/>
    </xf>
    <xf numFmtId="2" fontId="25" fillId="4" borderId="26" xfId="0" applyNumberFormat="1" applyFont="1" applyFill="1" applyBorder="1" applyAlignment="1">
      <alignment horizontal="left" vertical="top"/>
    </xf>
    <xf numFmtId="49" fontId="14" fillId="4" borderId="1" xfId="0" applyNumberFormat="1" applyFont="1" applyFill="1" applyBorder="1" applyAlignment="1">
      <alignment horizontal="right" vertical="top"/>
    </xf>
    <xf numFmtId="2" fontId="14" fillId="4" borderId="1" xfId="0" applyNumberFormat="1" applyFont="1" applyFill="1" applyBorder="1" applyAlignment="1">
      <alignment horizontal="left" vertical="top"/>
    </xf>
    <xf numFmtId="49" fontId="14" fillId="0" borderId="0" xfId="0" applyNumberFormat="1" applyFont="1" applyAlignment="1">
      <alignment horizontal="right" vertical="top" wrapText="1"/>
    </xf>
    <xf numFmtId="2" fontId="14" fillId="4" borderId="1" xfId="0" applyNumberFormat="1" applyFont="1" applyFill="1" applyBorder="1" applyAlignment="1">
      <alignment horizontal="left" vertical="top" wrapText="1"/>
    </xf>
    <xf numFmtId="0" fontId="14" fillId="4" borderId="1" xfId="0" applyFont="1" applyFill="1" applyBorder="1" applyAlignment="1">
      <alignment horizontal="left" vertical="top" wrapText="1"/>
    </xf>
    <xf numFmtId="0" fontId="44" fillId="4" borderId="1" xfId="0" applyFont="1" applyFill="1" applyBorder="1" applyAlignment="1">
      <alignment horizontal="left" vertical="top" wrapText="1"/>
    </xf>
    <xf numFmtId="49" fontId="14" fillId="7" borderId="1" xfId="0" applyNumberFormat="1" applyFont="1" applyFill="1" applyBorder="1" applyAlignment="1">
      <alignment horizontal="right" vertical="top" wrapText="1"/>
    </xf>
    <xf numFmtId="0" fontId="54" fillId="0" borderId="0" xfId="0" applyFont="1" applyAlignment="1">
      <alignment vertical="center"/>
    </xf>
    <xf numFmtId="0" fontId="30" fillId="0" borderId="0" xfId="0" applyFont="1" applyAlignment="1">
      <alignment vertical="center"/>
    </xf>
    <xf numFmtId="49" fontId="17" fillId="14" borderId="0" xfId="0" applyNumberFormat="1" applyFont="1" applyFill="1" applyAlignment="1">
      <alignment horizontal="center" vertical="center" wrapText="1"/>
    </xf>
    <xf numFmtId="49" fontId="17" fillId="14" borderId="9" xfId="0" applyNumberFormat="1" applyFont="1" applyFill="1" applyBorder="1" applyAlignment="1">
      <alignment horizontal="center" vertical="center" wrapText="1"/>
    </xf>
    <xf numFmtId="49" fontId="17" fillId="14" borderId="36" xfId="0" applyNumberFormat="1" applyFont="1" applyFill="1" applyBorder="1" applyAlignment="1">
      <alignment horizontal="center" vertical="center" wrapText="1"/>
    </xf>
    <xf numFmtId="0" fontId="17" fillId="14" borderId="36" xfId="0" applyFont="1" applyFill="1" applyBorder="1" applyAlignment="1">
      <alignment horizontal="center" vertical="center" wrapText="1"/>
    </xf>
    <xf numFmtId="0" fontId="14" fillId="4" borderId="55" xfId="0" applyFont="1" applyFill="1" applyBorder="1" applyAlignment="1">
      <alignment vertical="center"/>
    </xf>
    <xf numFmtId="0" fontId="14" fillId="4" borderId="8" xfId="0" applyFont="1" applyFill="1" applyBorder="1" applyAlignment="1">
      <alignment vertical="center"/>
    </xf>
    <xf numFmtId="0" fontId="4" fillId="0" borderId="0" xfId="0" applyFont="1" applyAlignment="1">
      <alignment vertical="center"/>
    </xf>
    <xf numFmtId="0" fontId="14" fillId="0" borderId="0" xfId="0" applyFont="1" applyAlignment="1">
      <alignment vertical="center"/>
    </xf>
    <xf numFmtId="0" fontId="30" fillId="0" borderId="0" xfId="0" applyFont="1"/>
    <xf numFmtId="0" fontId="54" fillId="0" borderId="0" xfId="0" applyFont="1"/>
    <xf numFmtId="0" fontId="2" fillId="0" borderId="57" xfId="0" applyFont="1" applyBorder="1" applyAlignment="1">
      <alignment wrapText="1"/>
    </xf>
    <xf numFmtId="0" fontId="57" fillId="0" borderId="0" xfId="0" applyFont="1" applyAlignment="1">
      <alignment wrapText="1"/>
    </xf>
    <xf numFmtId="0" fontId="58" fillId="0" borderId="0" xfId="0" applyFont="1" applyAlignment="1">
      <alignment wrapText="1"/>
    </xf>
    <xf numFmtId="0" fontId="66" fillId="8" borderId="2" xfId="0" quotePrefix="1" applyFont="1" applyFill="1" applyBorder="1" applyAlignment="1">
      <alignment horizontal="center" vertical="top" wrapText="1"/>
    </xf>
    <xf numFmtId="0" fontId="2" fillId="0" borderId="55" xfId="0" applyFont="1" applyBorder="1" applyAlignment="1">
      <alignment wrapText="1"/>
    </xf>
    <xf numFmtId="0" fontId="20" fillId="6" borderId="13" xfId="0" applyFont="1" applyFill="1" applyBorder="1" applyAlignment="1">
      <alignment horizontal="center" vertical="top" wrapText="1"/>
    </xf>
    <xf numFmtId="0" fontId="66" fillId="6" borderId="13" xfId="0" applyFont="1" applyFill="1" applyBorder="1" applyAlignment="1">
      <alignment horizontal="center" vertical="top" wrapText="1"/>
    </xf>
    <xf numFmtId="49" fontId="20" fillId="6" borderId="13" xfId="0" applyNumberFormat="1" applyFont="1" applyFill="1" applyBorder="1" applyAlignment="1">
      <alignment horizontal="center" vertical="top" wrapText="1"/>
    </xf>
    <xf numFmtId="0" fontId="21" fillId="7" borderId="58" xfId="0" applyFont="1" applyFill="1" applyBorder="1" applyAlignment="1">
      <alignment horizontal="center" wrapText="1"/>
    </xf>
    <xf numFmtId="164" fontId="21" fillId="7" borderId="58" xfId="0" applyNumberFormat="1" applyFont="1" applyFill="1" applyBorder="1" applyAlignment="1">
      <alignment horizontal="center" wrapText="1"/>
    </xf>
    <xf numFmtId="49" fontId="21" fillId="0" borderId="58" xfId="0" applyNumberFormat="1" applyFont="1" applyBorder="1" applyAlignment="1">
      <alignment horizontal="center" wrapText="1"/>
    </xf>
    <xf numFmtId="0" fontId="2" fillId="0" borderId="58" xfId="0" applyFont="1" applyBorder="1" applyAlignment="1">
      <alignment wrapText="1"/>
    </xf>
    <xf numFmtId="49" fontId="22" fillId="0" borderId="58" xfId="0" applyNumberFormat="1" applyFont="1" applyBorder="1" applyAlignment="1">
      <alignment horizontal="center" wrapText="1"/>
    </xf>
    <xf numFmtId="0" fontId="2" fillId="7" borderId="58" xfId="0" applyFont="1" applyFill="1" applyBorder="1" applyAlignment="1">
      <alignment horizontal="center" wrapText="1"/>
    </xf>
    <xf numFmtId="0" fontId="23" fillId="7" borderId="58" xfId="0" applyFont="1" applyFill="1" applyBorder="1" applyAlignment="1">
      <alignment horizontal="center" wrapText="1"/>
    </xf>
    <xf numFmtId="0" fontId="21" fillId="7" borderId="58" xfId="0" applyFont="1" applyFill="1" applyBorder="1" applyAlignment="1">
      <alignment horizontal="right" wrapText="1"/>
    </xf>
    <xf numFmtId="0" fontId="21" fillId="7" borderId="58" xfId="0" applyFont="1" applyFill="1" applyBorder="1" applyAlignment="1">
      <alignment horizontal="center" vertical="top" wrapText="1"/>
    </xf>
    <xf numFmtId="1" fontId="14" fillId="0" borderId="1" xfId="0" applyNumberFormat="1" applyFont="1" applyBorder="1" applyAlignment="1">
      <alignment vertical="top" wrapText="1"/>
    </xf>
    <xf numFmtId="2" fontId="14" fillId="0" borderId="1" xfId="0" applyNumberFormat="1" applyFont="1" applyBorder="1" applyAlignment="1">
      <alignment horizontal="center" vertical="top" wrapText="1"/>
    </xf>
    <xf numFmtId="2" fontId="25" fillId="0" borderId="1" xfId="0" applyNumberFormat="1" applyFont="1" applyBorder="1" applyAlignment="1">
      <alignment vertical="top" wrapText="1"/>
    </xf>
    <xf numFmtId="2" fontId="25" fillId="0" borderId="1" xfId="0" applyNumberFormat="1" applyFont="1" applyBorder="1" applyAlignment="1">
      <alignment vertical="center" wrapText="1"/>
    </xf>
    <xf numFmtId="2" fontId="25" fillId="0" borderId="1" xfId="0" applyNumberFormat="1" applyFont="1" applyBorder="1" applyAlignment="1">
      <alignment horizontal="left" vertical="center" wrapText="1"/>
    </xf>
    <xf numFmtId="2" fontId="25" fillId="0" borderId="1" xfId="0" applyNumberFormat="1" applyFont="1" applyBorder="1" applyAlignment="1">
      <alignment horizontal="center" vertical="top" wrapText="1"/>
    </xf>
    <xf numFmtId="1" fontId="14" fillId="0" borderId="1" xfId="0" applyNumberFormat="1" applyFont="1" applyBorder="1" applyAlignment="1">
      <alignment horizontal="center" vertical="center" wrapText="1"/>
    </xf>
    <xf numFmtId="2" fontId="14" fillId="0" borderId="1" xfId="0" applyNumberFormat="1" applyFont="1" applyBorder="1" applyAlignment="1">
      <alignment horizontal="center" vertical="center" wrapText="1"/>
    </xf>
    <xf numFmtId="2" fontId="25" fillId="0" borderId="1" xfId="0" applyNumberFormat="1" applyFont="1" applyBorder="1" applyAlignment="1">
      <alignment horizontal="center" vertical="center" wrapText="1"/>
    </xf>
    <xf numFmtId="2" fontId="41" fillId="0" borderId="1" xfId="0" applyNumberFormat="1" applyFont="1" applyBorder="1" applyAlignment="1">
      <alignment horizontal="center" vertical="center" wrapText="1"/>
    </xf>
    <xf numFmtId="2" fontId="14" fillId="0" borderId="1" xfId="0" applyNumberFormat="1" applyFont="1" applyBorder="1" applyAlignment="1">
      <alignment horizontal="center" vertical="center"/>
    </xf>
    <xf numFmtId="2" fontId="14" fillId="0" borderId="1" xfId="0" applyNumberFormat="1" applyFont="1" applyBorder="1" applyAlignment="1">
      <alignment vertical="center" wrapText="1"/>
    </xf>
    <xf numFmtId="2" fontId="41" fillId="0" borderId="1" xfId="0" applyNumberFormat="1" applyFont="1" applyBorder="1" applyAlignment="1">
      <alignment vertical="center" wrapText="1"/>
    </xf>
    <xf numFmtId="2" fontId="42" fillId="0" borderId="1" xfId="0" applyNumberFormat="1" applyFont="1" applyBorder="1" applyAlignment="1">
      <alignment horizontal="center" vertical="center"/>
    </xf>
    <xf numFmtId="2" fontId="14" fillId="0" borderId="1" xfId="0" applyNumberFormat="1" applyFont="1" applyBorder="1" applyAlignment="1">
      <alignment vertical="top"/>
    </xf>
    <xf numFmtId="1" fontId="25" fillId="0" borderId="1" xfId="0" applyNumberFormat="1" applyFont="1" applyBorder="1" applyAlignment="1">
      <alignment horizontal="center" vertical="center" wrapText="1"/>
    </xf>
    <xf numFmtId="2" fontId="41" fillId="0" borderId="1" xfId="0" applyNumberFormat="1" applyFont="1" applyBorder="1" applyAlignment="1">
      <alignment vertical="center"/>
    </xf>
    <xf numFmtId="2" fontId="25" fillId="0" borderId="1" xfId="0" applyNumberFormat="1" applyFont="1" applyBorder="1" applyAlignment="1">
      <alignment vertical="center"/>
    </xf>
    <xf numFmtId="1" fontId="43" fillId="0" borderId="13" xfId="0" applyNumberFormat="1" applyFont="1" applyBorder="1" applyAlignment="1">
      <alignment horizontal="center" vertical="center" wrapText="1"/>
    </xf>
    <xf numFmtId="2" fontId="14" fillId="0" borderId="13" xfId="0" applyNumberFormat="1" applyFont="1" applyBorder="1" applyAlignment="1">
      <alignment horizontal="center" vertical="center" wrapText="1"/>
    </xf>
    <xf numFmtId="0" fontId="14" fillId="0" borderId="36" xfId="0" applyFont="1" applyBorder="1" applyAlignment="1">
      <alignment horizontal="center" vertical="center" wrapText="1"/>
    </xf>
    <xf numFmtId="0" fontId="14" fillId="0" borderId="9" xfId="0" applyFont="1" applyBorder="1" applyAlignment="1">
      <alignment horizontal="left" vertical="center" wrapText="1"/>
    </xf>
    <xf numFmtId="0" fontId="44" fillId="0" borderId="9" xfId="0" applyFont="1" applyBorder="1" applyAlignment="1">
      <alignment horizontal="left" vertical="center" wrapText="1"/>
    </xf>
    <xf numFmtId="0" fontId="44" fillId="0" borderId="37" xfId="0" applyFont="1" applyBorder="1" applyAlignment="1">
      <alignment horizontal="center" vertical="center" wrapText="1"/>
    </xf>
    <xf numFmtId="0" fontId="14" fillId="0" borderId="38" xfId="0" applyFont="1" applyBorder="1" applyAlignment="1">
      <alignment horizontal="left" vertical="center" wrapText="1"/>
    </xf>
    <xf numFmtId="0" fontId="17" fillId="0" borderId="9" xfId="0" applyFont="1" applyBorder="1" applyAlignment="1">
      <alignment horizontal="center" vertical="center" wrapText="1"/>
    </xf>
    <xf numFmtId="2" fontId="25" fillId="0" borderId="6" xfId="0" applyNumberFormat="1" applyFont="1" applyBorder="1" applyAlignment="1">
      <alignment horizontal="center" vertical="center" wrapText="1"/>
    </xf>
    <xf numFmtId="0" fontId="44" fillId="0" borderId="9" xfId="0" applyFont="1" applyBorder="1" applyAlignment="1">
      <alignment vertical="center" wrapText="1"/>
    </xf>
    <xf numFmtId="0" fontId="44" fillId="0" borderId="9" xfId="0" applyFont="1" applyBorder="1" applyAlignment="1">
      <alignment horizontal="center" vertical="center" wrapText="1"/>
    </xf>
    <xf numFmtId="0" fontId="14" fillId="0" borderId="9" xfId="0" applyFont="1" applyBorder="1" applyAlignment="1">
      <alignment vertical="center" wrapText="1"/>
    </xf>
    <xf numFmtId="0" fontId="14" fillId="0" borderId="9" xfId="0" applyFont="1" applyBorder="1" applyAlignment="1">
      <alignment horizontal="center" vertical="center" wrapText="1"/>
    </xf>
    <xf numFmtId="2" fontId="44" fillId="0" borderId="1" xfId="0" applyNumberFormat="1" applyFont="1" applyBorder="1" applyAlignment="1">
      <alignment vertical="center" wrapText="1"/>
    </xf>
    <xf numFmtId="0" fontId="14" fillId="0" borderId="1" xfId="0" applyFont="1" applyBorder="1" applyAlignment="1">
      <alignment horizontal="center" vertical="center" wrapText="1"/>
    </xf>
    <xf numFmtId="0" fontId="14" fillId="0" borderId="1" xfId="0" applyFont="1" applyBorder="1" applyAlignment="1">
      <alignment wrapText="1"/>
    </xf>
    <xf numFmtId="0" fontId="14" fillId="0" borderId="1" xfId="0" applyFont="1" applyBorder="1" applyAlignment="1">
      <alignment vertical="center" wrapText="1"/>
    </xf>
    <xf numFmtId="0" fontId="14" fillId="0" borderId="1" xfId="0" applyFont="1" applyBorder="1" applyAlignment="1">
      <alignment horizontal="left" vertical="center" wrapText="1"/>
    </xf>
    <xf numFmtId="0" fontId="14" fillId="0" borderId="1" xfId="0" applyFont="1" applyBorder="1" applyAlignment="1">
      <alignment horizontal="center" vertical="center"/>
    </xf>
    <xf numFmtId="0" fontId="21" fillId="0" borderId="1" xfId="0" applyFont="1" applyBorder="1" applyAlignment="1">
      <alignment vertical="center" wrapText="1"/>
    </xf>
    <xf numFmtId="0" fontId="24" fillId="0" borderId="1" xfId="0" applyFont="1" applyBorder="1" applyAlignment="1">
      <alignment horizontal="center" vertical="center" wrapText="1"/>
    </xf>
    <xf numFmtId="0" fontId="21" fillId="0" borderId="1" xfId="0" applyFont="1" applyBorder="1" applyAlignment="1">
      <alignment vertical="center"/>
    </xf>
    <xf numFmtId="0" fontId="23" fillId="0" borderId="1" xfId="0" applyFont="1" applyBorder="1" applyAlignment="1">
      <alignment vertical="center" wrapText="1"/>
    </xf>
    <xf numFmtId="0" fontId="23" fillId="0" borderId="1" xfId="0" applyFont="1" applyBorder="1" applyAlignment="1">
      <alignment horizontal="center" vertical="center" wrapText="1"/>
    </xf>
    <xf numFmtId="0" fontId="23" fillId="0" borderId="1" xfId="0" applyFont="1" applyBorder="1" applyAlignment="1">
      <alignment horizontal="center" vertical="center"/>
    </xf>
    <xf numFmtId="0" fontId="23" fillId="0" borderId="1" xfId="0" applyFont="1" applyBorder="1" applyAlignment="1">
      <alignment horizontal="left" vertical="center" wrapText="1"/>
    </xf>
    <xf numFmtId="2" fontId="14" fillId="0" borderId="1" xfId="0" applyNumberFormat="1" applyFont="1" applyBorder="1" applyAlignment="1">
      <alignment horizontal="center"/>
    </xf>
    <xf numFmtId="2" fontId="14" fillId="0" borderId="1" xfId="0" applyNumberFormat="1" applyFont="1" applyBorder="1" applyAlignment="1">
      <alignment horizontal="center" wrapText="1"/>
    </xf>
    <xf numFmtId="0" fontId="17" fillId="0" borderId="1" xfId="0" applyFont="1" applyBorder="1" applyAlignment="1">
      <alignment vertical="center"/>
    </xf>
    <xf numFmtId="0" fontId="22" fillId="0" borderId="1" xfId="0" applyFont="1" applyBorder="1" applyAlignment="1">
      <alignment vertical="top" wrapText="1"/>
    </xf>
    <xf numFmtId="0" fontId="21" fillId="0" borderId="1" xfId="0" applyFont="1" applyBorder="1" applyAlignment="1">
      <alignment horizontal="center" vertical="top" wrapText="1"/>
    </xf>
    <xf numFmtId="0" fontId="21" fillId="0" borderId="1" xfId="0" applyFont="1" applyBorder="1" applyAlignment="1">
      <alignment vertical="top" wrapText="1"/>
    </xf>
    <xf numFmtId="0" fontId="22" fillId="0" borderId="1" xfId="0" applyFont="1" applyBorder="1" applyAlignment="1">
      <alignment horizontal="left" vertical="top"/>
    </xf>
    <xf numFmtId="2" fontId="14" fillId="0" borderId="1" xfId="0" applyNumberFormat="1" applyFont="1" applyBorder="1" applyAlignment="1">
      <alignment horizontal="left" vertical="top" wrapText="1"/>
    </xf>
    <xf numFmtId="0" fontId="21" fillId="0" borderId="1" xfId="0" applyFont="1" applyBorder="1" applyAlignment="1">
      <alignment horizontal="left" vertical="top" wrapText="1"/>
    </xf>
    <xf numFmtId="0" fontId="23" fillId="0" borderId="1" xfId="0" applyFont="1" applyBorder="1" applyAlignment="1">
      <alignment vertical="top" wrapText="1"/>
    </xf>
    <xf numFmtId="0" fontId="22" fillId="0" borderId="1" xfId="0" applyFont="1" applyBorder="1" applyAlignment="1">
      <alignment horizontal="center" vertical="top"/>
    </xf>
    <xf numFmtId="0" fontId="27" fillId="0" borderId="1" xfId="0" applyFont="1" applyBorder="1" applyAlignment="1">
      <alignment vertical="center"/>
    </xf>
    <xf numFmtId="0" fontId="27" fillId="0" borderId="1" xfId="0" applyFont="1" applyBorder="1" applyAlignment="1">
      <alignment vertical="center" wrapText="1"/>
    </xf>
    <xf numFmtId="0" fontId="46" fillId="0" borderId="13" xfId="0" applyFont="1" applyBorder="1" applyAlignment="1">
      <alignment horizontal="left" vertical="top" wrapText="1"/>
    </xf>
    <xf numFmtId="0" fontId="46" fillId="0" borderId="13" xfId="0" applyFont="1" applyBorder="1" applyAlignment="1">
      <alignment horizontal="center" vertical="top" wrapText="1"/>
    </xf>
    <xf numFmtId="0" fontId="2" fillId="0" borderId="13" xfId="0" applyFont="1" applyBorder="1" applyAlignment="1">
      <alignment horizontal="center" vertical="top" wrapText="1"/>
    </xf>
    <xf numFmtId="0" fontId="2" fillId="0" borderId="1" xfId="0" applyFont="1" applyBorder="1" applyAlignment="1">
      <alignment horizontal="center" vertical="top" wrapText="1"/>
    </xf>
    <xf numFmtId="0" fontId="46" fillId="0" borderId="1" xfId="0" applyFont="1" applyBorder="1" applyAlignment="1">
      <alignment horizontal="center" vertical="top" wrapText="1"/>
    </xf>
    <xf numFmtId="0" fontId="47" fillId="0" borderId="1" xfId="0" applyFont="1" applyBorder="1" applyAlignment="1">
      <alignment vertical="top" wrapText="1"/>
    </xf>
    <xf numFmtId="0" fontId="2" fillId="0" borderId="1" xfId="0" applyFont="1" applyBorder="1" applyAlignment="1">
      <alignment vertical="top" wrapText="1"/>
    </xf>
    <xf numFmtId="0" fontId="21" fillId="0" borderId="3" xfId="0" applyFont="1" applyBorder="1" applyAlignment="1">
      <alignment horizontal="center" vertical="top" wrapText="1"/>
    </xf>
    <xf numFmtId="0" fontId="20" fillId="0" borderId="1" xfId="0" quotePrefix="1" applyFont="1" applyBorder="1" applyAlignment="1">
      <alignment horizontal="center" vertical="top" wrapText="1"/>
    </xf>
    <xf numFmtId="0" fontId="20" fillId="0" borderId="26" xfId="0" quotePrefix="1" applyFont="1" applyBorder="1" applyAlignment="1">
      <alignment horizontal="center" vertical="top" wrapText="1"/>
    </xf>
    <xf numFmtId="2" fontId="25" fillId="0" borderId="26" xfId="0" applyNumberFormat="1" applyFont="1" applyBorder="1" applyAlignment="1">
      <alignment vertical="top" wrapText="1"/>
    </xf>
    <xf numFmtId="0" fontId="44" fillId="0" borderId="1" xfId="0" applyFont="1" applyBorder="1" applyAlignment="1">
      <alignment horizontal="center" vertical="top" wrapText="1"/>
    </xf>
    <xf numFmtId="2" fontId="25" fillId="0" borderId="26" xfId="0" applyNumberFormat="1" applyFont="1" applyBorder="1" applyAlignment="1">
      <alignment horizontal="center" vertical="top" wrapText="1"/>
    </xf>
    <xf numFmtId="1" fontId="14" fillId="0" borderId="1" xfId="0" applyNumberFormat="1" applyFont="1" applyBorder="1" applyAlignment="1">
      <alignment horizontal="center" vertical="top" wrapText="1"/>
    </xf>
    <xf numFmtId="2" fontId="41" fillId="0" borderId="1" xfId="0" applyNumberFormat="1" applyFont="1" applyBorder="1" applyAlignment="1">
      <alignment horizontal="center" vertical="top" wrapText="1"/>
    </xf>
    <xf numFmtId="2" fontId="41" fillId="0" borderId="26" xfId="0" applyNumberFormat="1" applyFont="1" applyBorder="1" applyAlignment="1">
      <alignment horizontal="center" vertical="top" wrapText="1"/>
    </xf>
    <xf numFmtId="2" fontId="14" fillId="0" borderId="26" xfId="0" applyNumberFormat="1" applyFont="1" applyBorder="1" applyAlignment="1">
      <alignment horizontal="center" vertical="top" wrapText="1"/>
    </xf>
    <xf numFmtId="2" fontId="41" fillId="0" borderId="1" xfId="0" applyNumberFormat="1" applyFont="1" applyBorder="1" applyAlignment="1">
      <alignment vertical="top" wrapText="1"/>
    </xf>
    <xf numFmtId="2" fontId="41" fillId="0" borderId="26" xfId="0" applyNumberFormat="1" applyFont="1" applyBorder="1" applyAlignment="1">
      <alignment vertical="top" wrapText="1"/>
    </xf>
    <xf numFmtId="1" fontId="25" fillId="0" borderId="1" xfId="0" applyNumberFormat="1" applyFont="1" applyBorder="1" applyAlignment="1">
      <alignment horizontal="center" vertical="top" wrapText="1"/>
    </xf>
    <xf numFmtId="2" fontId="14" fillId="0" borderId="1" xfId="0" applyNumberFormat="1" applyFont="1" applyBorder="1" applyAlignment="1">
      <alignment vertical="top" wrapText="1"/>
    </xf>
    <xf numFmtId="2" fontId="25" fillId="0" borderId="1" xfId="0" applyNumberFormat="1" applyFont="1" applyBorder="1" applyAlignment="1">
      <alignment horizontal="left" vertical="top" wrapText="1"/>
    </xf>
    <xf numFmtId="2" fontId="25" fillId="0" borderId="26" xfId="0" applyNumberFormat="1" applyFont="1" applyBorder="1" applyAlignment="1">
      <alignment horizontal="left" vertical="top" wrapText="1"/>
    </xf>
    <xf numFmtId="1" fontId="43" fillId="0" borderId="13" xfId="0" applyNumberFormat="1" applyFont="1" applyBorder="1" applyAlignment="1">
      <alignment horizontal="center" vertical="top" wrapText="1"/>
    </xf>
    <xf numFmtId="2" fontId="14" fillId="0" borderId="13" xfId="0" applyNumberFormat="1" applyFont="1" applyBorder="1" applyAlignment="1">
      <alignment horizontal="center" vertical="top" wrapText="1"/>
    </xf>
    <xf numFmtId="0" fontId="14" fillId="0" borderId="36" xfId="0" applyFont="1" applyBorder="1" applyAlignment="1">
      <alignment horizontal="center" vertical="top" wrapText="1"/>
    </xf>
    <xf numFmtId="0" fontId="14" fillId="0" borderId="9" xfId="0" applyFont="1" applyBorder="1" applyAlignment="1">
      <alignment horizontal="left" vertical="top" wrapText="1"/>
    </xf>
    <xf numFmtId="0" fontId="44" fillId="0" borderId="9" xfId="0" applyFont="1" applyBorder="1" applyAlignment="1">
      <alignment horizontal="left" vertical="top" wrapText="1"/>
    </xf>
    <xf numFmtId="0" fontId="44" fillId="0" borderId="46" xfId="0" applyFont="1" applyBorder="1" applyAlignment="1">
      <alignment horizontal="center" vertical="top" wrapText="1"/>
    </xf>
    <xf numFmtId="0" fontId="44" fillId="0" borderId="9" xfId="0" applyFont="1" applyBorder="1" applyAlignment="1">
      <alignment vertical="top" wrapText="1"/>
    </xf>
    <xf numFmtId="0" fontId="44" fillId="0" borderId="48" xfId="0" applyFont="1" applyBorder="1" applyAlignment="1">
      <alignment horizontal="center" vertical="top" wrapText="1"/>
    </xf>
    <xf numFmtId="2" fontId="14" fillId="0" borderId="26" xfId="0" applyNumberFormat="1" applyFont="1" applyBorder="1" applyAlignment="1">
      <alignment vertical="top" wrapText="1"/>
    </xf>
    <xf numFmtId="0" fontId="14" fillId="0" borderId="26" xfId="0" applyFont="1" applyBorder="1" applyAlignment="1">
      <alignment vertical="top" wrapText="1"/>
    </xf>
    <xf numFmtId="0" fontId="14" fillId="0" borderId="26" xfId="0" applyFont="1" applyBorder="1" applyAlignment="1">
      <alignment horizontal="center" vertical="top" wrapText="1"/>
    </xf>
    <xf numFmtId="0" fontId="24" fillId="0" borderId="3" xfId="0" applyFont="1" applyBorder="1" applyAlignment="1">
      <alignment horizontal="center" vertical="top" wrapText="1"/>
    </xf>
    <xf numFmtId="0" fontId="23" fillId="0" borderId="1" xfId="0" applyFont="1" applyBorder="1" applyAlignment="1">
      <alignment horizontal="left" vertical="top" wrapText="1"/>
    </xf>
    <xf numFmtId="0" fontId="23" fillId="0" borderId="26" xfId="0" applyFont="1" applyBorder="1" applyAlignment="1">
      <alignment horizontal="center" vertical="top" wrapText="1"/>
    </xf>
    <xf numFmtId="2" fontId="14" fillId="0" borderId="3" xfId="0" applyNumberFormat="1" applyFont="1" applyBorder="1" applyAlignment="1">
      <alignment vertical="top" wrapText="1"/>
    </xf>
    <xf numFmtId="2" fontId="14" fillId="0" borderId="3" xfId="0" applyNumberFormat="1" applyFont="1" applyBorder="1" applyAlignment="1">
      <alignment horizontal="center" vertical="top" wrapText="1"/>
    </xf>
    <xf numFmtId="0" fontId="17" fillId="0" borderId="1" xfId="0" applyFont="1" applyBorder="1" applyAlignment="1">
      <alignment vertical="top" wrapText="1"/>
    </xf>
    <xf numFmtId="0" fontId="22" fillId="0" borderId="26" xfId="0" applyFont="1" applyBorder="1" applyAlignment="1">
      <alignment horizontal="center" vertical="top" wrapText="1"/>
    </xf>
    <xf numFmtId="0" fontId="49" fillId="10" borderId="1" xfId="0" applyFont="1" applyFill="1" applyBorder="1" applyAlignment="1">
      <alignment horizontal="center" vertical="top" wrapText="1"/>
    </xf>
    <xf numFmtId="0" fontId="50" fillId="10" borderId="1" xfId="0" applyFont="1" applyFill="1" applyBorder="1" applyAlignment="1">
      <alignment horizontal="center" vertical="top"/>
    </xf>
    <xf numFmtId="0" fontId="35" fillId="4" borderId="1" xfId="0" quotePrefix="1" applyFont="1" applyFill="1" applyBorder="1" applyAlignment="1">
      <alignment horizontal="left" vertical="top" wrapText="1"/>
    </xf>
    <xf numFmtId="0" fontId="35" fillId="4" borderId="1" xfId="0" applyFont="1" applyFill="1" applyBorder="1" applyAlignment="1">
      <alignment horizontal="left" vertical="top" wrapText="1"/>
    </xf>
    <xf numFmtId="1" fontId="14" fillId="4" borderId="1" xfId="0" applyNumberFormat="1" applyFont="1" applyFill="1" applyBorder="1" applyAlignment="1">
      <alignment horizontal="left" vertical="top" wrapText="1"/>
    </xf>
    <xf numFmtId="1" fontId="14" fillId="4" borderId="2" xfId="0" applyNumberFormat="1" applyFont="1" applyFill="1" applyBorder="1" applyAlignment="1">
      <alignment horizontal="left" vertical="top" wrapText="1"/>
    </xf>
    <xf numFmtId="2" fontId="14" fillId="4" borderId="2" xfId="0" applyNumberFormat="1" applyFont="1" applyFill="1" applyBorder="1" applyAlignment="1">
      <alignment horizontal="left" vertical="top" wrapText="1"/>
    </xf>
    <xf numFmtId="0" fontId="14" fillId="0" borderId="1" xfId="0" applyFont="1" applyBorder="1" applyAlignment="1">
      <alignment horizontal="right" vertical="top" wrapText="1"/>
    </xf>
    <xf numFmtId="2" fontId="53" fillId="7" borderId="2" xfId="0" applyNumberFormat="1" applyFont="1" applyFill="1" applyBorder="1" applyAlignment="1">
      <alignment horizontal="left" vertical="top" wrapText="1"/>
    </xf>
    <xf numFmtId="2" fontId="53" fillId="7" borderId="4" xfId="0" applyNumberFormat="1" applyFont="1" applyFill="1" applyBorder="1" applyAlignment="1">
      <alignment horizontal="left" vertical="top" wrapText="1"/>
    </xf>
    <xf numFmtId="49" fontId="53" fillId="7" borderId="4" xfId="0" applyNumberFormat="1" applyFont="1" applyFill="1" applyBorder="1" applyAlignment="1">
      <alignment horizontal="center" vertical="top"/>
    </xf>
    <xf numFmtId="1" fontId="14" fillId="4" borderId="7" xfId="0" applyNumberFormat="1" applyFont="1" applyFill="1" applyBorder="1" applyAlignment="1">
      <alignment horizontal="left" vertical="top" wrapText="1"/>
    </xf>
    <xf numFmtId="2" fontId="14" fillId="4" borderId="7" xfId="0" applyNumberFormat="1" applyFont="1" applyFill="1" applyBorder="1" applyAlignment="1">
      <alignment horizontal="left" vertical="top" wrapText="1"/>
    </xf>
    <xf numFmtId="2" fontId="53" fillId="7" borderId="16" xfId="0" applyNumberFormat="1" applyFont="1" applyFill="1" applyBorder="1" applyAlignment="1">
      <alignment horizontal="left" vertical="top" wrapText="1"/>
    </xf>
    <xf numFmtId="49" fontId="53" fillId="7" borderId="16" xfId="0" applyNumberFormat="1" applyFont="1" applyFill="1" applyBorder="1" applyAlignment="1">
      <alignment horizontal="center" vertical="top" wrapText="1"/>
    </xf>
    <xf numFmtId="0" fontId="44" fillId="4" borderId="1" xfId="0" applyFont="1" applyFill="1" applyBorder="1" applyAlignment="1">
      <alignment horizontal="right" vertical="top" wrapText="1"/>
    </xf>
    <xf numFmtId="1" fontId="14" fillId="4" borderId="6" xfId="0" applyNumberFormat="1" applyFont="1" applyFill="1" applyBorder="1" applyAlignment="1">
      <alignment horizontal="left" vertical="top" wrapText="1"/>
    </xf>
    <xf numFmtId="2" fontId="14" fillId="4" borderId="6" xfId="0" applyNumberFormat="1" applyFont="1" applyFill="1" applyBorder="1" applyAlignment="1">
      <alignment horizontal="left" vertical="top" wrapText="1"/>
    </xf>
    <xf numFmtId="2" fontId="41" fillId="7" borderId="16" xfId="0" applyNumberFormat="1" applyFont="1" applyFill="1" applyBorder="1" applyAlignment="1">
      <alignment horizontal="left" vertical="top" wrapText="1"/>
    </xf>
    <xf numFmtId="2" fontId="41" fillId="4" borderId="1" xfId="0" applyNumberFormat="1" applyFont="1" applyFill="1" applyBorder="1" applyAlignment="1">
      <alignment horizontal="left" vertical="top" wrapText="1"/>
    </xf>
    <xf numFmtId="1" fontId="25" fillId="4" borderId="1" xfId="0" applyNumberFormat="1" applyFont="1" applyFill="1" applyBorder="1" applyAlignment="1">
      <alignment horizontal="left" vertical="top" wrapText="1"/>
    </xf>
    <xf numFmtId="1" fontId="44" fillId="4" borderId="1" xfId="0" applyNumberFormat="1" applyFont="1" applyFill="1" applyBorder="1" applyAlignment="1">
      <alignment horizontal="left" vertical="top"/>
    </xf>
    <xf numFmtId="2" fontId="14" fillId="0" borderId="0" xfId="0" applyNumberFormat="1" applyFont="1" applyAlignment="1">
      <alignment horizontal="left" vertical="top" wrapText="1"/>
    </xf>
    <xf numFmtId="2" fontId="44" fillId="4" borderId="1" xfId="0" applyNumberFormat="1" applyFont="1" applyFill="1" applyBorder="1" applyAlignment="1">
      <alignment horizontal="left" vertical="top" wrapText="1"/>
    </xf>
    <xf numFmtId="0" fontId="44" fillId="4" borderId="2" xfId="0" applyFont="1" applyFill="1" applyBorder="1" applyAlignment="1">
      <alignment horizontal="left" vertical="top" wrapText="1"/>
    </xf>
    <xf numFmtId="0" fontId="19" fillId="0" borderId="56" xfId="0" applyFont="1" applyBorder="1" applyAlignment="1">
      <alignment horizontal="center" vertical="center"/>
    </xf>
    <xf numFmtId="0" fontId="44" fillId="0" borderId="0" xfId="0" applyFont="1" applyAlignment="1">
      <alignment horizontal="center" vertical="center"/>
    </xf>
    <xf numFmtId="0" fontId="44" fillId="0" borderId="9" xfId="0" applyFont="1" applyBorder="1" applyAlignment="1">
      <alignment horizontal="center" vertical="center"/>
    </xf>
    <xf numFmtId="49" fontId="44" fillId="0" borderId="9" xfId="0" applyNumberFormat="1" applyFont="1" applyBorder="1" applyAlignment="1">
      <alignment vertical="center" wrapText="1"/>
    </xf>
    <xf numFmtId="0" fontId="14" fillId="0" borderId="0" xfId="0" applyFont="1" applyAlignment="1">
      <alignment horizontal="center" vertical="center"/>
    </xf>
    <xf numFmtId="0" fontId="14" fillId="0" borderId="9" xfId="0" applyFont="1" applyBorder="1" applyAlignment="1">
      <alignment horizontal="center" vertical="center"/>
    </xf>
    <xf numFmtId="49" fontId="14" fillId="0" borderId="9" xfId="0" applyNumberFormat="1" applyFont="1" applyBorder="1" applyAlignment="1">
      <alignment vertical="center" wrapText="1"/>
    </xf>
    <xf numFmtId="0" fontId="19" fillId="0" borderId="38" xfId="0" applyFont="1" applyBorder="1" applyAlignment="1">
      <alignment horizontal="center" vertical="center"/>
    </xf>
    <xf numFmtId="0" fontId="14" fillId="0" borderId="9" xfId="0" applyFont="1" applyBorder="1" applyAlignment="1">
      <alignment vertical="center"/>
    </xf>
    <xf numFmtId="49" fontId="14" fillId="0" borderId="9" xfId="0" applyNumberFormat="1" applyFont="1" applyBorder="1" applyAlignment="1">
      <alignment horizontal="center" vertical="center" wrapText="1"/>
    </xf>
    <xf numFmtId="49" fontId="14" fillId="0" borderId="0" xfId="0" applyNumberFormat="1" applyFont="1" applyAlignment="1">
      <alignment horizontal="center" vertical="center" wrapText="1"/>
    </xf>
    <xf numFmtId="49" fontId="14" fillId="0" borderId="9" xfId="0" applyNumberFormat="1" applyFont="1" applyBorder="1" applyAlignment="1">
      <alignment horizontal="left" vertical="center" wrapText="1"/>
    </xf>
    <xf numFmtId="0" fontId="56" fillId="0" borderId="0" xfId="0" applyFont="1" applyAlignment="1">
      <alignment horizontal="center" vertical="center"/>
    </xf>
    <xf numFmtId="0" fontId="56" fillId="0" borderId="9" xfId="0" applyFont="1" applyBorder="1" applyAlignment="1">
      <alignment horizontal="center" vertical="center"/>
    </xf>
    <xf numFmtId="0" fontId="63" fillId="5" borderId="12" xfId="0" applyFont="1" applyFill="1" applyBorder="1" applyAlignment="1">
      <alignment horizontal="center" vertical="center" wrapText="1"/>
    </xf>
    <xf numFmtId="49" fontId="63" fillId="5" borderId="12" xfId="0" applyNumberFormat="1" applyFont="1" applyFill="1" applyBorder="1" applyAlignment="1">
      <alignment horizontal="center" vertical="center" wrapText="1"/>
    </xf>
    <xf numFmtId="0" fontId="14" fillId="5" borderId="6" xfId="0" quotePrefix="1" applyFont="1" applyFill="1" applyBorder="1" applyAlignment="1">
      <alignment horizontal="center" vertical="center"/>
    </xf>
    <xf numFmtId="49" fontId="14" fillId="5" borderId="14" xfId="0" applyNumberFormat="1" applyFont="1" applyFill="1" applyBorder="1" applyAlignment="1">
      <alignment horizontal="center" vertical="center"/>
    </xf>
    <xf numFmtId="0" fontId="62" fillId="5" borderId="14" xfId="0" quotePrefix="1" applyFont="1" applyFill="1" applyBorder="1" applyAlignment="1">
      <alignment horizontal="center" vertical="center"/>
    </xf>
    <xf numFmtId="0" fontId="17" fillId="5" borderId="59" xfId="0" applyFont="1" applyFill="1" applyBorder="1" applyAlignment="1">
      <alignment horizontal="center" vertical="center" wrapText="1"/>
    </xf>
    <xf numFmtId="167" fontId="17" fillId="5" borderId="59" xfId="0" applyNumberFormat="1" applyFont="1" applyFill="1" applyBorder="1" applyAlignment="1">
      <alignment horizontal="center" vertical="center" wrapText="1"/>
    </xf>
    <xf numFmtId="167" fontId="29" fillId="5" borderId="59" xfId="0" applyNumberFormat="1" applyFont="1" applyFill="1" applyBorder="1" applyAlignment="1">
      <alignment horizontal="center" vertical="center" wrapText="1"/>
    </xf>
    <xf numFmtId="0" fontId="20" fillId="8" borderId="26" xfId="0" applyFont="1" applyFill="1" applyBorder="1" applyAlignment="1">
      <alignment horizontal="center" vertical="center" wrapText="1"/>
    </xf>
    <xf numFmtId="0" fontId="20" fillId="8" borderId="4" xfId="0" applyFont="1" applyFill="1" applyBorder="1" applyAlignment="1">
      <alignment horizontal="center" vertical="center" wrapText="1"/>
    </xf>
    <xf numFmtId="49" fontId="21" fillId="0" borderId="14" xfId="0" applyNumberFormat="1" applyFont="1" applyBorder="1" applyAlignment="1">
      <alignment horizontal="left" vertical="center" wrapText="1"/>
    </xf>
    <xf numFmtId="0" fontId="20" fillId="8" borderId="61" xfId="0" applyFont="1" applyFill="1" applyBorder="1" applyAlignment="1">
      <alignment horizontal="center" vertical="center" wrapText="1"/>
    </xf>
    <xf numFmtId="167" fontId="62" fillId="5" borderId="14" xfId="0" applyNumberFormat="1" applyFont="1" applyFill="1" applyBorder="1" applyAlignment="1">
      <alignment horizontal="center" vertical="top"/>
    </xf>
    <xf numFmtId="0" fontId="61" fillId="0" borderId="58" xfId="0" applyFont="1" applyBorder="1" applyAlignment="1">
      <alignment wrapText="1"/>
    </xf>
    <xf numFmtId="0" fontId="2" fillId="0" borderId="1" xfId="0" applyFont="1" applyBorder="1" applyAlignment="1">
      <alignment horizontal="left" vertical="top" wrapText="1"/>
    </xf>
    <xf numFmtId="0" fontId="2" fillId="0" borderId="3" xfId="0" applyFont="1" applyBorder="1" applyAlignment="1">
      <alignment horizontal="center" vertical="center" wrapText="1"/>
    </xf>
    <xf numFmtId="0" fontId="3" fillId="0" borderId="5" xfId="0" applyFont="1" applyBorder="1" applyAlignment="1">
      <alignment wrapText="1"/>
    </xf>
    <xf numFmtId="0" fontId="3" fillId="0" borderId="4" xfId="0" applyFont="1" applyBorder="1" applyAlignment="1">
      <alignment wrapText="1"/>
    </xf>
    <xf numFmtId="0" fontId="2" fillId="0" borderId="2" xfId="0" applyFont="1" applyBorder="1" applyAlignment="1">
      <alignment horizontal="center" vertical="center" wrapText="1"/>
    </xf>
    <xf numFmtId="0" fontId="3" fillId="0" borderId="7" xfId="0" applyFont="1" applyBorder="1" applyAlignment="1">
      <alignment wrapText="1"/>
    </xf>
    <xf numFmtId="0" fontId="3" fillId="0" borderId="6" xfId="0" applyFont="1" applyBorder="1" applyAlignment="1">
      <alignment wrapText="1"/>
    </xf>
    <xf numFmtId="0" fontId="19" fillId="5" borderId="3" xfId="0" applyFont="1" applyFill="1" applyBorder="1" applyAlignment="1">
      <alignment horizontal="center" vertical="center" wrapText="1"/>
    </xf>
    <xf numFmtId="49" fontId="19" fillId="5" borderId="3" xfId="0" applyNumberFormat="1" applyFont="1" applyFill="1" applyBorder="1" applyAlignment="1">
      <alignment horizontal="center" vertical="center" wrapText="1"/>
    </xf>
    <xf numFmtId="0" fontId="63" fillId="5" borderId="13" xfId="0" applyFont="1" applyFill="1" applyBorder="1" applyAlignment="1">
      <alignment horizontal="center" vertical="center" wrapText="1"/>
    </xf>
    <xf numFmtId="0" fontId="63" fillId="5" borderId="35" xfId="0" applyFont="1" applyFill="1" applyBorder="1" applyAlignment="1">
      <alignment horizontal="center" vertical="center" wrapText="1"/>
    </xf>
    <xf numFmtId="0" fontId="63" fillId="5" borderId="20" xfId="0" applyFont="1" applyFill="1" applyBorder="1" applyAlignment="1">
      <alignment horizontal="center" vertical="center" wrapText="1"/>
    </xf>
    <xf numFmtId="0" fontId="64" fillId="5" borderId="13" xfId="0" applyFont="1" applyFill="1" applyBorder="1" applyAlignment="1">
      <alignment horizontal="center" vertical="center" wrapText="1"/>
    </xf>
    <xf numFmtId="0" fontId="64" fillId="5" borderId="35" xfId="0" applyFont="1" applyFill="1" applyBorder="1" applyAlignment="1">
      <alignment horizontal="center" vertical="center" wrapText="1"/>
    </xf>
    <xf numFmtId="0" fontId="64" fillId="5" borderId="20" xfId="0" applyFont="1" applyFill="1" applyBorder="1" applyAlignment="1">
      <alignment horizontal="center" vertical="center" wrapText="1"/>
    </xf>
    <xf numFmtId="0" fontId="65" fillId="5" borderId="13" xfId="0" applyFont="1" applyFill="1" applyBorder="1" applyAlignment="1">
      <alignment horizontal="center" vertical="center" wrapText="1"/>
    </xf>
    <xf numFmtId="0" fontId="24" fillId="5" borderId="35" xfId="0" applyFont="1" applyFill="1" applyBorder="1" applyAlignment="1">
      <alignment horizontal="center" vertical="center" wrapText="1"/>
    </xf>
    <xf numFmtId="0" fontId="24" fillId="5" borderId="20" xfId="0" applyFont="1" applyFill="1" applyBorder="1" applyAlignment="1">
      <alignment horizontal="center" vertical="center" wrapText="1"/>
    </xf>
    <xf numFmtId="0" fontId="24" fillId="5" borderId="13" xfId="0" applyFont="1" applyFill="1" applyBorder="1" applyAlignment="1">
      <alignment horizontal="center" vertical="center" wrapText="1"/>
    </xf>
    <xf numFmtId="0" fontId="14" fillId="5" borderId="2" xfId="0" applyFont="1" applyFill="1" applyBorder="1" applyAlignment="1">
      <alignment horizontal="left" vertical="center"/>
    </xf>
    <xf numFmtId="0" fontId="3" fillId="0" borderId="20" xfId="0" applyFont="1" applyBorder="1" applyAlignment="1">
      <alignment wrapText="1"/>
    </xf>
    <xf numFmtId="0" fontId="21" fillId="5" borderId="2" xfId="0" applyFont="1" applyFill="1" applyBorder="1" applyAlignment="1">
      <alignment horizontal="left" vertical="center" wrapText="1"/>
    </xf>
    <xf numFmtId="0" fontId="62" fillId="5" borderId="2" xfId="0" applyFont="1" applyFill="1" applyBorder="1" applyAlignment="1">
      <alignment horizontal="left" vertical="center" wrapText="1"/>
    </xf>
    <xf numFmtId="0" fontId="14" fillId="5" borderId="2" xfId="0" applyFont="1" applyFill="1" applyBorder="1" applyAlignment="1">
      <alignment horizontal="left" vertical="center" wrapText="1"/>
    </xf>
    <xf numFmtId="0" fontId="14" fillId="5" borderId="3" xfId="0" applyFont="1" applyFill="1" applyBorder="1" applyAlignment="1">
      <alignment horizontal="left" vertical="center"/>
    </xf>
    <xf numFmtId="3" fontId="14" fillId="5" borderId="3" xfId="0" applyNumberFormat="1" applyFont="1" applyFill="1" applyBorder="1" applyAlignment="1">
      <alignment horizontal="left" vertical="center"/>
    </xf>
    <xf numFmtId="0" fontId="14" fillId="5" borderId="3" xfId="0" applyFont="1" applyFill="1" applyBorder="1" applyAlignment="1">
      <alignment horizontal="center" vertical="center" wrapText="1"/>
    </xf>
    <xf numFmtId="0" fontId="3" fillId="0" borderId="4" xfId="0" applyFont="1" applyBorder="1" applyAlignment="1">
      <alignment horizontal="center" wrapText="1"/>
    </xf>
    <xf numFmtId="0" fontId="14" fillId="5" borderId="3" xfId="0" applyFont="1" applyFill="1" applyBorder="1" applyAlignment="1">
      <alignment horizontal="left" vertical="center" wrapText="1"/>
    </xf>
    <xf numFmtId="0" fontId="17" fillId="5" borderId="26" xfId="0" applyFont="1" applyFill="1" applyBorder="1" applyAlignment="1">
      <alignment horizontal="center" vertical="top" wrapText="1"/>
    </xf>
    <xf numFmtId="167" fontId="17" fillId="5" borderId="13" xfId="0" applyNumberFormat="1" applyFont="1" applyFill="1" applyBorder="1" applyAlignment="1">
      <alignment horizontal="center" vertical="center" wrapText="1"/>
    </xf>
    <xf numFmtId="0" fontId="3" fillId="0" borderId="60" xfId="0" applyFont="1" applyBorder="1" applyAlignment="1">
      <alignment wrapText="1"/>
    </xf>
    <xf numFmtId="167" fontId="17" fillId="5" borderId="26" xfId="0" applyNumberFormat="1" applyFont="1" applyFill="1" applyBorder="1" applyAlignment="1">
      <alignment horizontal="center" vertical="top" wrapText="1"/>
    </xf>
    <xf numFmtId="0" fontId="67" fillId="5" borderId="13" xfId="0" applyFont="1" applyFill="1" applyBorder="1" applyAlignment="1">
      <alignment horizontal="left" vertical="center" wrapText="1"/>
    </xf>
    <xf numFmtId="0" fontId="68" fillId="0" borderId="60" xfId="0" applyFont="1" applyBorder="1" applyAlignment="1">
      <alignment wrapText="1"/>
    </xf>
    <xf numFmtId="0" fontId="17" fillId="5" borderId="13" xfId="0" applyFont="1" applyFill="1" applyBorder="1" applyAlignment="1">
      <alignment horizontal="center" vertical="center" wrapText="1"/>
    </xf>
    <xf numFmtId="164" fontId="33" fillId="8" borderId="29" xfId="0" applyNumberFormat="1" applyFont="1" applyFill="1" applyBorder="1" applyAlignment="1">
      <alignment horizontal="center" vertical="center"/>
    </xf>
    <xf numFmtId="0" fontId="3" fillId="0" borderId="30" xfId="0" applyFont="1" applyBorder="1" applyAlignment="1">
      <alignment wrapText="1"/>
    </xf>
    <xf numFmtId="0" fontId="17" fillId="5" borderId="3" xfId="0" applyFont="1" applyFill="1" applyBorder="1" applyAlignment="1">
      <alignment horizontal="center" vertical="center" wrapText="1"/>
    </xf>
    <xf numFmtId="168" fontId="17" fillId="5" borderId="2" xfId="0" applyNumberFormat="1" applyFont="1" applyFill="1" applyBorder="1" applyAlignment="1">
      <alignment horizontal="center" vertical="center" wrapText="1"/>
    </xf>
    <xf numFmtId="0" fontId="32" fillId="5" borderId="2" xfId="0" applyFont="1" applyFill="1" applyBorder="1" applyAlignment="1">
      <alignment horizontal="center" vertical="top" wrapText="1"/>
    </xf>
    <xf numFmtId="0" fontId="31" fillId="4" borderId="35" xfId="0" applyFont="1" applyFill="1" applyBorder="1" applyAlignment="1">
      <alignment horizontal="center" vertical="center" wrapText="1"/>
    </xf>
    <xf numFmtId="0" fontId="32" fillId="5" borderId="3" xfId="0" applyFont="1" applyFill="1" applyBorder="1" applyAlignment="1">
      <alignment horizontal="center" vertical="top" wrapText="1"/>
    </xf>
    <xf numFmtId="166" fontId="31" fillId="4" borderId="35" xfId="0" applyNumberFormat="1" applyFont="1" applyFill="1" applyBorder="1" applyAlignment="1">
      <alignment horizontal="center" vertical="center" wrapText="1"/>
    </xf>
    <xf numFmtId="2" fontId="14" fillId="0" borderId="2" xfId="0" applyNumberFormat="1" applyFont="1" applyBorder="1" applyAlignment="1">
      <alignment horizontal="center"/>
    </xf>
    <xf numFmtId="1" fontId="14" fillId="0" borderId="2" xfId="0" applyNumberFormat="1" applyFont="1" applyBorder="1" applyAlignment="1">
      <alignment horizontal="center" vertical="center" wrapText="1"/>
    </xf>
    <xf numFmtId="2" fontId="14" fillId="0" borderId="2" xfId="0" applyNumberFormat="1" applyFont="1" applyBorder="1" applyAlignment="1">
      <alignment horizontal="center" vertical="center" wrapText="1"/>
    </xf>
    <xf numFmtId="2" fontId="14" fillId="0" borderId="2" xfId="0" applyNumberFormat="1" applyFont="1" applyBorder="1" applyAlignment="1">
      <alignment horizontal="center" vertical="top" wrapText="1"/>
    </xf>
    <xf numFmtId="0" fontId="14" fillId="0" borderId="2" xfId="0" applyFont="1" applyBorder="1" applyAlignment="1">
      <alignment horizontal="center" vertical="center" wrapText="1"/>
    </xf>
    <xf numFmtId="0" fontId="14" fillId="0" borderId="2" xfId="0" applyFont="1" applyBorder="1" applyAlignment="1">
      <alignment horizontal="center" wrapText="1"/>
    </xf>
    <xf numFmtId="0" fontId="41" fillId="0" borderId="2" xfId="0" applyFont="1" applyBorder="1" applyAlignment="1">
      <alignment horizontal="center" vertical="center" wrapText="1"/>
    </xf>
    <xf numFmtId="0" fontId="23" fillId="0" borderId="2" xfId="0" applyFont="1" applyBorder="1" applyAlignment="1">
      <alignment horizontal="left" vertical="center" wrapText="1"/>
    </xf>
    <xf numFmtId="0" fontId="27" fillId="0" borderId="2" xfId="0" applyFont="1" applyBorder="1" applyAlignment="1">
      <alignment horizontal="center" vertical="center"/>
    </xf>
    <xf numFmtId="0" fontId="27" fillId="0" borderId="2" xfId="0" applyFont="1" applyBorder="1" applyAlignment="1">
      <alignment horizontal="center" vertical="center" wrapText="1"/>
    </xf>
    <xf numFmtId="1" fontId="43" fillId="0" borderId="2" xfId="0" applyNumberFormat="1" applyFont="1" applyBorder="1" applyAlignment="1">
      <alignment horizontal="center" vertical="center" wrapText="1"/>
    </xf>
    <xf numFmtId="0" fontId="23" fillId="0" borderId="2" xfId="0" applyFont="1" applyBorder="1" applyAlignment="1">
      <alignment horizontal="center" vertical="center" wrapText="1"/>
    </xf>
    <xf numFmtId="0" fontId="21" fillId="0" borderId="2" xfId="0" applyFont="1" applyBorder="1" applyAlignment="1">
      <alignment horizontal="center" vertical="center" wrapText="1"/>
    </xf>
    <xf numFmtId="2" fontId="14" fillId="0" borderId="2" xfId="0" applyNumberFormat="1" applyFont="1" applyBorder="1" applyAlignment="1">
      <alignment horizontal="center" wrapText="1"/>
    </xf>
    <xf numFmtId="2" fontId="41" fillId="0" borderId="2" xfId="0" applyNumberFormat="1" applyFont="1" applyBorder="1" applyAlignment="1">
      <alignment horizontal="center" vertical="center" wrapText="1"/>
    </xf>
    <xf numFmtId="2" fontId="41" fillId="0" borderId="2" xfId="0" applyNumberFormat="1" applyFont="1" applyBorder="1" applyAlignment="1">
      <alignment horizontal="center" vertical="top" wrapText="1"/>
    </xf>
    <xf numFmtId="0" fontId="21" fillId="0" borderId="2" xfId="0" applyFont="1" applyBorder="1" applyAlignment="1">
      <alignment horizontal="left" vertical="center" wrapText="1"/>
    </xf>
    <xf numFmtId="0" fontId="14" fillId="0" borderId="2" xfId="0" applyFont="1" applyBorder="1" applyAlignment="1">
      <alignment horizontal="center" vertical="center"/>
    </xf>
    <xf numFmtId="0" fontId="44" fillId="0" borderId="36" xfId="0" applyFont="1" applyBorder="1" applyAlignment="1">
      <alignment horizontal="left" vertical="center" wrapText="1"/>
    </xf>
    <xf numFmtId="0" fontId="3" fillId="0" borderId="42" xfId="0" applyFont="1" applyBorder="1" applyAlignment="1">
      <alignment wrapText="1"/>
    </xf>
    <xf numFmtId="0" fontId="44" fillId="0" borderId="36" xfId="0" applyFont="1" applyBorder="1" applyAlignment="1">
      <alignment horizontal="center" vertical="center" wrapText="1"/>
    </xf>
    <xf numFmtId="2" fontId="43" fillId="0" borderId="2" xfId="0" applyNumberFormat="1" applyFont="1" applyBorder="1" applyAlignment="1">
      <alignment horizontal="center" vertical="center" wrapText="1"/>
    </xf>
    <xf numFmtId="2" fontId="25" fillId="0" borderId="2" xfId="0" applyNumberFormat="1" applyFont="1" applyBorder="1" applyAlignment="1">
      <alignment horizontal="center" vertical="center" wrapText="1"/>
    </xf>
    <xf numFmtId="0" fontId="14" fillId="0" borderId="36" xfId="0" applyFont="1" applyBorder="1" applyAlignment="1">
      <alignment horizontal="left" vertical="center" wrapText="1"/>
    </xf>
    <xf numFmtId="0" fontId="3" fillId="0" borderId="40" xfId="0" applyFont="1" applyBorder="1" applyAlignment="1">
      <alignment wrapText="1"/>
    </xf>
    <xf numFmtId="2" fontId="14" fillId="0" borderId="2" xfId="0" applyNumberFormat="1" applyFont="1" applyBorder="1" applyAlignment="1">
      <alignment vertical="center" wrapText="1"/>
    </xf>
    <xf numFmtId="1" fontId="14" fillId="0" borderId="31" xfId="0" applyNumberFormat="1" applyFont="1" applyBorder="1" applyAlignment="1">
      <alignment horizontal="center" vertical="center" wrapText="1"/>
    </xf>
    <xf numFmtId="0" fontId="3" fillId="0" borderId="39" xfId="0" applyFont="1" applyBorder="1" applyAlignment="1">
      <alignment wrapText="1"/>
    </xf>
    <xf numFmtId="0" fontId="3" fillId="0" borderId="41" xfId="0" applyFont="1" applyBorder="1" applyAlignment="1">
      <alignment wrapText="1"/>
    </xf>
    <xf numFmtId="0" fontId="14" fillId="0" borderId="32" xfId="0" applyFont="1" applyBorder="1" applyAlignment="1">
      <alignment horizontal="center" vertical="center" wrapText="1"/>
    </xf>
    <xf numFmtId="0" fontId="3" fillId="0" borderId="15" xfId="0" applyFont="1" applyBorder="1" applyAlignment="1">
      <alignment wrapText="1"/>
    </xf>
    <xf numFmtId="0" fontId="3" fillId="0" borderId="16" xfId="0" applyFont="1" applyBorder="1" applyAlignment="1">
      <alignment wrapText="1"/>
    </xf>
    <xf numFmtId="2" fontId="14" fillId="0" borderId="0" xfId="0" applyNumberFormat="1" applyFont="1" applyAlignment="1">
      <alignment horizontal="left"/>
    </xf>
    <xf numFmtId="0" fontId="0" fillId="0" borderId="0" xfId="0" applyAlignment="1">
      <alignment wrapText="1"/>
    </xf>
    <xf numFmtId="1" fontId="25" fillId="0" borderId="2" xfId="0" applyNumberFormat="1" applyFont="1" applyBorder="1" applyAlignment="1">
      <alignment horizontal="center" vertical="center" wrapText="1"/>
    </xf>
    <xf numFmtId="1" fontId="41" fillId="0" borderId="2" xfId="0" applyNumberFormat="1" applyFont="1" applyBorder="1" applyAlignment="1">
      <alignment horizontal="center" vertical="center" wrapText="1"/>
    </xf>
    <xf numFmtId="2" fontId="41" fillId="0" borderId="2" xfId="0" applyNumberFormat="1" applyFont="1" applyBorder="1" applyAlignment="1">
      <alignment vertical="center" wrapText="1"/>
    </xf>
    <xf numFmtId="2" fontId="14" fillId="0" borderId="2" xfId="0" applyNumberFormat="1" applyFont="1" applyBorder="1" applyAlignment="1">
      <alignment horizontal="center" vertical="center"/>
    </xf>
    <xf numFmtId="0" fontId="14" fillId="0" borderId="44" xfId="0" applyFont="1" applyBorder="1" applyAlignment="1">
      <alignment horizontal="center" vertical="top" wrapText="1"/>
    </xf>
    <xf numFmtId="0" fontId="3" fillId="0" borderId="45" xfId="0" applyFont="1" applyBorder="1" applyAlignment="1">
      <alignment vertical="top" wrapText="1"/>
    </xf>
    <xf numFmtId="1" fontId="43" fillId="0" borderId="2" xfId="0" applyNumberFormat="1" applyFont="1" applyBorder="1" applyAlignment="1">
      <alignment horizontal="center" vertical="top" wrapText="1"/>
    </xf>
    <xf numFmtId="0" fontId="3" fillId="0" borderId="6" xfId="0" applyFont="1" applyBorder="1" applyAlignment="1">
      <alignment vertical="top" wrapText="1"/>
    </xf>
    <xf numFmtId="0" fontId="14" fillId="0" borderId="2" xfId="0" applyFont="1" applyBorder="1" applyAlignment="1">
      <alignment horizontal="center" vertical="top" wrapText="1"/>
    </xf>
    <xf numFmtId="0" fontId="3" fillId="0" borderId="7" xfId="0" applyFont="1" applyBorder="1" applyAlignment="1">
      <alignment vertical="top" wrapText="1"/>
    </xf>
    <xf numFmtId="0" fontId="3" fillId="0" borderId="54" xfId="0" applyFont="1" applyBorder="1" applyAlignment="1">
      <alignment vertical="top" wrapText="1"/>
    </xf>
    <xf numFmtId="2" fontId="14" fillId="0" borderId="44" xfId="0" applyNumberFormat="1" applyFont="1" applyBorder="1" applyAlignment="1">
      <alignment horizontal="center" vertical="top" wrapText="1"/>
    </xf>
    <xf numFmtId="0" fontId="41" fillId="0" borderId="2" xfId="0" applyFont="1" applyBorder="1" applyAlignment="1">
      <alignment horizontal="center" vertical="top" wrapText="1"/>
    </xf>
    <xf numFmtId="0" fontId="23" fillId="0" borderId="2" xfId="0" applyFont="1" applyBorder="1" applyAlignment="1">
      <alignment horizontal="center" vertical="top" wrapText="1"/>
    </xf>
    <xf numFmtId="1" fontId="14" fillId="0" borderId="2" xfId="0" applyNumberFormat="1" applyFont="1" applyBorder="1" applyAlignment="1">
      <alignment horizontal="center" vertical="top" wrapText="1"/>
    </xf>
    <xf numFmtId="0" fontId="23" fillId="0" borderId="44" xfId="0" applyFont="1" applyBorder="1" applyAlignment="1">
      <alignment horizontal="center" vertical="top" wrapText="1"/>
    </xf>
    <xf numFmtId="0" fontId="21" fillId="0" borderId="2" xfId="0" applyFont="1" applyBorder="1" applyAlignment="1">
      <alignment horizontal="center" vertical="top" wrapText="1"/>
    </xf>
    <xf numFmtId="0" fontId="23" fillId="0" borderId="2" xfId="0" applyFont="1" applyBorder="1" applyAlignment="1">
      <alignment horizontal="left" vertical="top" wrapText="1"/>
    </xf>
    <xf numFmtId="0" fontId="23" fillId="0" borderId="44" xfId="0" applyFont="1" applyBorder="1" applyAlignment="1">
      <alignment horizontal="left" vertical="top" wrapText="1"/>
    </xf>
    <xf numFmtId="0" fontId="14" fillId="0" borderId="47" xfId="0" applyFont="1" applyBorder="1" applyAlignment="1">
      <alignment horizontal="left" vertical="top" wrapText="1"/>
    </xf>
    <xf numFmtId="0" fontId="3" fillId="0" borderId="49" xfId="0" applyFont="1" applyBorder="1" applyAlignment="1">
      <alignment vertical="top" wrapText="1"/>
    </xf>
    <xf numFmtId="0" fontId="3" fillId="0" borderId="51" xfId="0" applyFont="1" applyBorder="1" applyAlignment="1">
      <alignment vertical="top" wrapText="1"/>
    </xf>
    <xf numFmtId="0" fontId="14" fillId="0" borderId="36" xfId="0" applyFont="1" applyBorder="1" applyAlignment="1">
      <alignment horizontal="left" vertical="top" wrapText="1"/>
    </xf>
    <xf numFmtId="0" fontId="3" fillId="0" borderId="40" xfId="0" applyFont="1" applyBorder="1" applyAlignment="1">
      <alignment vertical="top" wrapText="1"/>
    </xf>
    <xf numFmtId="0" fontId="3" fillId="0" borderId="52" xfId="0" applyFont="1" applyBorder="1" applyAlignment="1">
      <alignment vertical="top" wrapText="1"/>
    </xf>
    <xf numFmtId="0" fontId="44" fillId="0" borderId="36" xfId="0" applyFont="1" applyBorder="1" applyAlignment="1">
      <alignment horizontal="left" vertical="top" wrapText="1"/>
    </xf>
    <xf numFmtId="0" fontId="44" fillId="0" borderId="50" xfId="0" applyFont="1" applyBorder="1" applyAlignment="1">
      <alignment horizontal="center" vertical="top" wrapText="1"/>
    </xf>
    <xf numFmtId="0" fontId="3" fillId="0" borderId="53" xfId="0" applyFont="1" applyBorder="1" applyAlignment="1">
      <alignment vertical="top" wrapText="1"/>
    </xf>
    <xf numFmtId="2" fontId="43" fillId="0" borderId="44" xfId="0" applyNumberFormat="1" applyFont="1" applyBorder="1" applyAlignment="1">
      <alignment horizontal="center" vertical="top" wrapText="1"/>
    </xf>
    <xf numFmtId="1" fontId="44" fillId="0" borderId="2" xfId="0" applyNumberFormat="1" applyFont="1" applyBorder="1" applyAlignment="1">
      <alignment horizontal="center" vertical="top" wrapText="1"/>
    </xf>
    <xf numFmtId="2" fontId="44" fillId="0" borderId="2" xfId="0" applyNumberFormat="1" applyFont="1" applyBorder="1" applyAlignment="1">
      <alignment horizontal="center" vertical="top" wrapText="1"/>
    </xf>
    <xf numFmtId="2" fontId="44" fillId="0" borderId="44" xfId="0" applyNumberFormat="1" applyFont="1" applyBorder="1" applyAlignment="1">
      <alignment horizontal="center" vertical="top" wrapText="1"/>
    </xf>
    <xf numFmtId="2" fontId="25" fillId="0" borderId="2" xfId="0" applyNumberFormat="1" applyFont="1" applyBorder="1" applyAlignment="1">
      <alignment horizontal="center" vertical="top" wrapText="1"/>
    </xf>
    <xf numFmtId="0" fontId="14" fillId="4" borderId="2" xfId="0" applyFont="1" applyFill="1" applyBorder="1" applyAlignment="1">
      <alignment horizontal="left" vertical="top" wrapText="1"/>
    </xf>
    <xf numFmtId="1" fontId="44" fillId="4" borderId="2" xfId="0" applyNumberFormat="1" applyFont="1" applyFill="1" applyBorder="1" applyAlignment="1">
      <alignment horizontal="left" vertical="top" wrapText="1"/>
    </xf>
    <xf numFmtId="2" fontId="14" fillId="4" borderId="2" xfId="0" applyNumberFormat="1" applyFont="1" applyFill="1" applyBorder="1" applyAlignment="1">
      <alignment horizontal="left" vertical="top" wrapText="1"/>
    </xf>
    <xf numFmtId="0" fontId="14" fillId="4" borderId="2" xfId="0" applyFont="1" applyFill="1" applyBorder="1" applyAlignment="1">
      <alignment horizontal="left" vertical="top"/>
    </xf>
    <xf numFmtId="2" fontId="14" fillId="4" borderId="2" xfId="0" applyNumberFormat="1" applyFont="1" applyFill="1" applyBorder="1" applyAlignment="1">
      <alignment horizontal="left" vertical="top"/>
    </xf>
    <xf numFmtId="1" fontId="14" fillId="4" borderId="2" xfId="0" applyNumberFormat="1" applyFont="1" applyFill="1" applyBorder="1" applyAlignment="1">
      <alignment horizontal="left" vertical="top"/>
    </xf>
    <xf numFmtId="1" fontId="14" fillId="4" borderId="2" xfId="0" applyNumberFormat="1" applyFont="1" applyFill="1" applyBorder="1" applyAlignment="1">
      <alignment horizontal="left" vertical="top" wrapText="1"/>
    </xf>
    <xf numFmtId="1" fontId="44" fillId="4" borderId="2" xfId="0" applyNumberFormat="1" applyFont="1" applyFill="1" applyBorder="1" applyAlignment="1">
      <alignment horizontal="left" vertical="top"/>
    </xf>
    <xf numFmtId="49" fontId="19" fillId="0" borderId="56" xfId="0" applyNumberFormat="1" applyFont="1" applyBorder="1" applyAlignment="1">
      <alignment horizontal="center" vertical="center" wrapText="1"/>
    </xf>
    <xf numFmtId="0" fontId="3" fillId="0" borderId="38" xfId="0" applyFont="1" applyBorder="1" applyAlignment="1">
      <alignment wrapText="1"/>
    </xf>
    <xf numFmtId="0" fontId="55" fillId="0" borderId="56"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hyperlink" Target="http://../97686/Downloads/%D2%AE%D0%94%D0%A1%D0%A2_%D1%82%D3%A9%D1%81%D0%B2%D0%B8%D0%B8%CC%86%D0%BD_%D1%81%D0%B0%D0%BD%D0%B0%D0%BB%D1%8B%D0%BD_%D0%BC%D0%B0%D1%8F%D0%B3%D1%82%20by%20UNDP%20TEAM.xlsx" TargetMode="External"/><Relationship Id="rId2" Type="http://schemas.openxmlformats.org/officeDocument/2006/relationships/hyperlink" Target="https://docs.google.com/97686/Downloads/%D2%AE%D0%94%D0%A1%D0%A2_%D1%82%D3%A9%D1%81%D0%B2%D0%B8%D0%B8%CC%86%D0%BD_%D1%81%D0%B0%D0%BD%D0%B0%D0%BB%D1%8B%D0%BD_%D0%BC%D0%B0%D1%8F%D0%B3%D1%82%20by%20UNDP%20TEAM.xlsx" TargetMode="External"/><Relationship Id="rId1" Type="http://schemas.openxmlformats.org/officeDocument/2006/relationships/hyperlink" Target="http://../97686/Downloads/%D2%AE%D0%94%D0%A1%D0%A2_%D1%82%D3%A9%D1%81%D0%B2%D0%B8%D0%B8%CC%86%D0%BD_%D1%81%D0%B0%D0%BD%D0%B0%D0%BB%D1%8B%D0%BD_%D0%BC%D0%B0%D1%8F%D0%B3%D1%82%20by%20UNDP%20TEAM.xlsx" TargetMode="External"/><Relationship Id="rId6" Type="http://schemas.openxmlformats.org/officeDocument/2006/relationships/hyperlink" Target="http://../97686/Downloads/%D2%AE%D0%94%D0%A1%D0%A2_%D1%82%D3%A9%D1%81%D0%B2%D0%B8%D0%B8%CC%86%D0%BD_%D1%81%D0%B0%D0%BD%D0%B0%D0%BB%D1%8B%D0%BD_%D0%BC%D0%B0%D1%8F%D0%B3%D1%82%20by%20UNDP%20TEAM.xlsx" TargetMode="External"/><Relationship Id="rId5" Type="http://schemas.openxmlformats.org/officeDocument/2006/relationships/hyperlink" Target="http://../97686/Downloads/%D2%AE%D0%94%D0%A1%D0%A2_%D1%82%D3%A9%D1%81%D0%B2%D0%B8%D0%B8%CC%86%D0%BD_%D1%81%D0%B0%D0%BD%D0%B0%D0%BB%D1%8B%D0%BD_%D0%BC%D0%B0%D1%8F%D0%B3%D1%82%20by%20UNDP%20TEAM.xlsx" TargetMode="External"/><Relationship Id="rId4" Type="http://schemas.openxmlformats.org/officeDocument/2006/relationships/hyperlink" Target="http://../97686/Downloads/%D2%AE%D0%94%D0%A1%D0%A2_%D1%82%D3%A9%D1%81%D0%B2%D0%B8%D0%B8%CC%86%D0%BD_%D1%81%D0%B0%D0%BD%D0%B0%D0%BB%D1%8B%D0%BD_%D0%BC%D0%B0%D1%8F%D0%B3%D1%82%20by%20UNDP%20TEAM.xlsx" TargetMode="External"/></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workbookViewId="0"/>
  </sheetViews>
  <sheetFormatPr defaultColWidth="14.42578125" defaultRowHeight="15" customHeight="1" outlineLevelRow="1"/>
  <cols>
    <col min="1" max="2" width="8.7109375" customWidth="1"/>
    <col min="3" max="3" width="12.28515625" customWidth="1"/>
    <col min="4" max="4" width="55" customWidth="1"/>
    <col min="5" max="5" width="42.5703125" customWidth="1"/>
    <col min="6" max="26" width="8.7109375" customWidth="1"/>
  </cols>
  <sheetData>
    <row r="1" spans="1:26" ht="14.25" customHeight="1">
      <c r="E1" s="1" t="s">
        <v>5</v>
      </c>
    </row>
    <row r="2" spans="1:26" ht="14.25" customHeight="1"/>
    <row r="3" spans="1:26" ht="14.25" customHeight="1">
      <c r="C3" s="1" t="s">
        <v>0</v>
      </c>
    </row>
    <row r="4" spans="1:26" ht="14.25" customHeight="1">
      <c r="C4" s="1" t="s">
        <v>1</v>
      </c>
    </row>
    <row r="5" spans="1:26" ht="14.25" customHeight="1"/>
    <row r="6" spans="1:26" ht="24.75" customHeight="1">
      <c r="C6" s="524" t="s">
        <v>6</v>
      </c>
      <c r="D6" s="521" t="s">
        <v>2</v>
      </c>
      <c r="E6" s="523"/>
      <c r="F6" s="521" t="s">
        <v>7</v>
      </c>
      <c r="G6" s="522"/>
      <c r="H6" s="523"/>
      <c r="I6" s="521">
        <v>2023</v>
      </c>
      <c r="J6" s="522"/>
      <c r="K6" s="523"/>
      <c r="L6" s="521" t="s">
        <v>8</v>
      </c>
      <c r="M6" s="522"/>
      <c r="N6" s="523"/>
    </row>
    <row r="7" spans="1:26" ht="27" customHeight="1">
      <c r="C7" s="526"/>
      <c r="D7" s="2" t="s">
        <v>9</v>
      </c>
      <c r="E7" s="2" t="s">
        <v>10</v>
      </c>
      <c r="F7" s="2" t="s">
        <v>3</v>
      </c>
      <c r="G7" s="2" t="s">
        <v>11</v>
      </c>
      <c r="H7" s="2"/>
      <c r="I7" s="2" t="s">
        <v>12</v>
      </c>
      <c r="J7" s="2" t="s">
        <v>13</v>
      </c>
      <c r="K7" s="2" t="s">
        <v>14</v>
      </c>
      <c r="L7" s="2">
        <v>2024</v>
      </c>
      <c r="M7" s="2">
        <v>2025</v>
      </c>
      <c r="N7" s="4">
        <v>2026</v>
      </c>
    </row>
    <row r="8" spans="1:26" ht="57" customHeight="1" outlineLevel="1">
      <c r="C8" s="524" t="s">
        <v>4</v>
      </c>
      <c r="D8" s="2" t="s">
        <v>15</v>
      </c>
      <c r="E8" s="2" t="s">
        <v>16</v>
      </c>
      <c r="F8" s="5" t="s">
        <v>17</v>
      </c>
      <c r="G8" s="4">
        <v>2022</v>
      </c>
      <c r="H8" s="4">
        <v>300</v>
      </c>
      <c r="I8" s="4">
        <v>500</v>
      </c>
      <c r="J8" s="3"/>
      <c r="K8" s="3"/>
      <c r="L8" s="4">
        <v>700</v>
      </c>
      <c r="M8" s="5">
        <v>1000</v>
      </c>
      <c r="N8" s="5">
        <v>1050</v>
      </c>
    </row>
    <row r="9" spans="1:26" ht="14.25" customHeight="1" outlineLevel="1">
      <c r="C9" s="525"/>
      <c r="D9" s="5" t="s">
        <v>18</v>
      </c>
      <c r="E9" s="3" t="s">
        <v>19</v>
      </c>
      <c r="F9" s="5" t="s">
        <v>17</v>
      </c>
      <c r="G9" s="4">
        <v>2022</v>
      </c>
      <c r="H9" s="4">
        <v>0</v>
      </c>
      <c r="I9" s="4">
        <v>300</v>
      </c>
      <c r="J9" s="3"/>
      <c r="K9" s="3"/>
      <c r="L9" s="4">
        <v>400</v>
      </c>
      <c r="M9" s="5">
        <v>500</v>
      </c>
      <c r="N9" s="5">
        <v>550</v>
      </c>
    </row>
    <row r="10" spans="1:26" ht="14.25" customHeight="1" outlineLevel="1">
      <c r="C10" s="525"/>
      <c r="D10" s="5" t="s">
        <v>20</v>
      </c>
      <c r="E10" s="3" t="s">
        <v>21</v>
      </c>
      <c r="F10" s="5" t="s">
        <v>17</v>
      </c>
      <c r="G10" s="4">
        <v>2022</v>
      </c>
      <c r="H10" s="4">
        <v>300</v>
      </c>
      <c r="I10" s="4">
        <v>380</v>
      </c>
      <c r="J10" s="3"/>
      <c r="K10" s="3"/>
      <c r="L10" s="4">
        <v>350</v>
      </c>
      <c r="M10" s="5">
        <v>400</v>
      </c>
      <c r="N10" s="5">
        <v>450</v>
      </c>
    </row>
    <row r="11" spans="1:26" ht="42" customHeight="1" outlineLevel="1">
      <c r="C11" s="526"/>
      <c r="D11" s="6" t="s">
        <v>22</v>
      </c>
      <c r="E11" s="2" t="s">
        <v>23</v>
      </c>
      <c r="F11" s="5" t="s">
        <v>17</v>
      </c>
      <c r="G11" s="4">
        <v>2022</v>
      </c>
      <c r="H11" s="4">
        <v>500</v>
      </c>
      <c r="I11" s="4">
        <v>1000</v>
      </c>
      <c r="J11" s="3"/>
      <c r="K11" s="3"/>
      <c r="L11" s="4">
        <v>1100</v>
      </c>
      <c r="M11" s="5">
        <v>1100</v>
      </c>
      <c r="N11" s="5">
        <v>1150</v>
      </c>
    </row>
    <row r="12" spans="1:26" ht="14.25" customHeight="1">
      <c r="A12" s="7"/>
      <c r="B12" s="7"/>
      <c r="C12" s="8">
        <v>826190</v>
      </c>
      <c r="D12" s="9" t="s">
        <v>4</v>
      </c>
      <c r="E12" s="8"/>
      <c r="F12" s="8"/>
      <c r="G12" s="8"/>
      <c r="H12" s="8"/>
      <c r="I12" s="8">
        <v>2.1</v>
      </c>
      <c r="J12" s="8">
        <v>0.3</v>
      </c>
      <c r="K12" s="8">
        <f>+I12-J12</f>
        <v>1.8</v>
      </c>
      <c r="L12" s="8"/>
      <c r="M12" s="8"/>
      <c r="N12" s="8"/>
      <c r="O12" s="7"/>
      <c r="P12" s="7"/>
      <c r="Q12" s="7"/>
      <c r="R12" s="7"/>
      <c r="S12" s="7"/>
      <c r="T12" s="7"/>
      <c r="U12" s="7"/>
      <c r="V12" s="7"/>
      <c r="W12" s="7"/>
      <c r="X12" s="7"/>
      <c r="Y12" s="7"/>
      <c r="Z12" s="7"/>
    </row>
    <row r="13" spans="1:26" ht="14.25" customHeight="1">
      <c r="C13" s="3"/>
      <c r="D13" s="5"/>
      <c r="E13" s="3"/>
      <c r="F13" s="3"/>
      <c r="G13" s="3"/>
      <c r="H13" s="3"/>
      <c r="I13" s="3"/>
      <c r="J13" s="3"/>
      <c r="K13" s="3"/>
      <c r="L13" s="3"/>
      <c r="M13" s="3"/>
      <c r="N13" s="3"/>
    </row>
    <row r="14" spans="1:26" ht="14.25" customHeight="1">
      <c r="C14" s="3"/>
      <c r="D14" s="5"/>
      <c r="E14" s="3"/>
      <c r="F14" s="3"/>
      <c r="G14" s="3"/>
      <c r="H14" s="3"/>
      <c r="I14" s="3"/>
      <c r="J14" s="3"/>
      <c r="K14" s="3"/>
      <c r="L14" s="3"/>
      <c r="M14" s="3"/>
      <c r="N14" s="3"/>
    </row>
    <row r="15" spans="1:26" ht="14.25" customHeight="1">
      <c r="C15" s="3"/>
      <c r="D15" s="5"/>
      <c r="E15" s="3"/>
      <c r="F15" s="3"/>
      <c r="G15" s="3"/>
      <c r="H15" s="3"/>
      <c r="I15" s="3"/>
      <c r="J15" s="3"/>
      <c r="K15" s="3"/>
      <c r="L15" s="3"/>
      <c r="M15" s="3"/>
      <c r="N15" s="3"/>
    </row>
    <row r="16" spans="1:26" ht="14.25" customHeight="1">
      <c r="C16" s="3"/>
      <c r="D16" s="3"/>
      <c r="E16" s="3"/>
      <c r="F16" s="3"/>
      <c r="G16" s="3"/>
      <c r="H16" s="3"/>
      <c r="I16" s="3"/>
      <c r="J16" s="3"/>
      <c r="K16" s="3"/>
      <c r="L16" s="3"/>
      <c r="M16" s="3"/>
      <c r="N16" s="3"/>
    </row>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6">
    <mergeCell ref="L6:N6"/>
    <mergeCell ref="C8:C11"/>
    <mergeCell ref="C6:C7"/>
    <mergeCell ref="D6:E6"/>
    <mergeCell ref="F6:H6"/>
    <mergeCell ref="I6:K6"/>
  </mergeCell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7"/>
  <sheetViews>
    <sheetView workbookViewId="0"/>
  </sheetViews>
  <sheetFormatPr defaultColWidth="14.42578125" defaultRowHeight="15" customHeight="1"/>
  <cols>
    <col min="1" max="1" width="4" customWidth="1"/>
    <col min="2" max="2" width="112" customWidth="1"/>
    <col min="3" max="6" width="8.7109375" customWidth="1"/>
  </cols>
  <sheetData>
    <row r="1" spans="1:6" ht="13.5" customHeight="1">
      <c r="A1" s="10"/>
      <c r="B1" s="10"/>
      <c r="C1" s="10"/>
      <c r="D1" s="10"/>
      <c r="E1" s="10"/>
      <c r="F1" s="10"/>
    </row>
    <row r="2" spans="1:6" ht="33.950000000000003" customHeight="1">
      <c r="A2" s="10"/>
      <c r="B2" s="11" t="s">
        <v>24</v>
      </c>
      <c r="C2" s="10"/>
      <c r="D2" s="10"/>
      <c r="E2" s="10"/>
      <c r="F2" s="10"/>
    </row>
    <row r="3" spans="1:6" ht="13.5" customHeight="1">
      <c r="A3" s="10"/>
      <c r="B3" s="12"/>
      <c r="C3" s="10"/>
      <c r="D3" s="10"/>
      <c r="E3" s="10"/>
      <c r="F3" s="10"/>
    </row>
    <row r="4" spans="1:6" ht="40.5" customHeight="1">
      <c r="A4" s="10"/>
      <c r="B4" s="13" t="s">
        <v>25</v>
      </c>
      <c r="C4" s="10"/>
      <c r="D4" s="10"/>
      <c r="E4" s="10"/>
      <c r="F4" s="10"/>
    </row>
    <row r="5" spans="1:6" ht="33" customHeight="1">
      <c r="A5" s="10"/>
      <c r="B5" s="14" t="s">
        <v>26</v>
      </c>
      <c r="C5" s="10"/>
      <c r="D5" s="10"/>
      <c r="E5" s="10"/>
      <c r="F5" s="10"/>
    </row>
    <row r="6" spans="1:6" ht="33" customHeight="1">
      <c r="A6" s="10"/>
      <c r="B6" s="15" t="s">
        <v>27</v>
      </c>
      <c r="C6" s="10"/>
      <c r="D6" s="10"/>
      <c r="E6" s="10"/>
      <c r="F6" s="10"/>
    </row>
    <row r="7" spans="1:6" ht="25.5" customHeight="1">
      <c r="A7" s="10"/>
      <c r="B7" s="16" t="s">
        <v>28</v>
      </c>
      <c r="C7" s="10"/>
      <c r="D7" s="10"/>
      <c r="E7" s="10"/>
      <c r="F7" s="10"/>
    </row>
    <row r="8" spans="1:6" ht="25.5" customHeight="1">
      <c r="A8" s="10"/>
      <c r="B8" s="15" t="s">
        <v>29</v>
      </c>
      <c r="C8" s="10"/>
      <c r="D8" s="10"/>
      <c r="E8" s="10"/>
      <c r="F8" s="10"/>
    </row>
    <row r="9" spans="1:6" ht="25.5" customHeight="1">
      <c r="A9" s="10"/>
      <c r="B9" s="17" t="s">
        <v>30</v>
      </c>
      <c r="C9" s="10"/>
      <c r="D9" s="10"/>
      <c r="E9" s="10"/>
      <c r="F9" s="10"/>
    </row>
    <row r="10" spans="1:6" ht="25.5" customHeight="1">
      <c r="A10" s="10"/>
      <c r="B10" s="17" t="s">
        <v>31</v>
      </c>
      <c r="C10" s="10"/>
      <c r="D10" s="10"/>
      <c r="E10" s="10"/>
      <c r="F10" s="10"/>
    </row>
    <row r="11" spans="1:6" ht="13.5" customHeight="1">
      <c r="A11" s="10"/>
      <c r="B11" s="17" t="s">
        <v>32</v>
      </c>
      <c r="C11" s="10"/>
      <c r="D11" s="10"/>
      <c r="E11" s="10"/>
      <c r="F11" s="10"/>
    </row>
    <row r="12" spans="1:6" ht="24" customHeight="1">
      <c r="A12" s="10"/>
      <c r="B12" s="18"/>
      <c r="C12" s="10"/>
      <c r="D12" s="10"/>
      <c r="E12" s="10"/>
      <c r="F12" s="10"/>
    </row>
    <row r="13" spans="1:6" ht="24" customHeight="1">
      <c r="A13" s="19"/>
      <c r="B13" s="20" t="s">
        <v>33</v>
      </c>
      <c r="C13" s="19"/>
      <c r="D13" s="19"/>
      <c r="E13" s="19"/>
      <c r="F13" s="19"/>
    </row>
    <row r="14" spans="1:6" ht="24" customHeight="1">
      <c r="A14" s="19"/>
      <c r="B14" s="20" t="s">
        <v>34</v>
      </c>
      <c r="C14" s="19"/>
      <c r="D14" s="19"/>
      <c r="E14" s="19"/>
      <c r="F14" s="19"/>
    </row>
    <row r="15" spans="1:6" ht="29.25">
      <c r="A15" s="10"/>
      <c r="B15" s="21" t="s">
        <v>35</v>
      </c>
      <c r="C15" s="10"/>
      <c r="D15" s="10"/>
      <c r="E15" s="10"/>
      <c r="F15" s="10"/>
    </row>
    <row r="16" spans="1:6">
      <c r="A16" s="10"/>
      <c r="B16" s="21"/>
      <c r="C16" s="10"/>
      <c r="D16" s="10"/>
      <c r="E16" s="10"/>
      <c r="F16" s="10"/>
    </row>
    <row r="17" spans="1:6">
      <c r="A17" s="10"/>
      <c r="B17" s="21"/>
      <c r="C17" s="10"/>
      <c r="D17" s="10"/>
      <c r="E17" s="10"/>
      <c r="F17" s="10"/>
    </row>
    <row r="18" spans="1:6" ht="13.5" customHeight="1">
      <c r="A18" s="10"/>
      <c r="B18" s="22"/>
      <c r="C18" s="10"/>
      <c r="D18" s="10"/>
      <c r="E18" s="10"/>
      <c r="F18" s="10"/>
    </row>
    <row r="19" spans="1:6" ht="13.5" customHeight="1">
      <c r="A19" s="10"/>
      <c r="B19" s="10"/>
      <c r="C19" s="10"/>
      <c r="D19" s="10"/>
      <c r="E19" s="10"/>
      <c r="F19" s="10"/>
    </row>
    <row r="20" spans="1:6" ht="13.5" customHeight="1">
      <c r="A20" s="10"/>
      <c r="B20" s="23"/>
      <c r="C20" s="10"/>
      <c r="D20" s="10"/>
      <c r="E20" s="10"/>
      <c r="F20" s="10"/>
    </row>
    <row r="21" spans="1:6" ht="13.5" customHeight="1">
      <c r="A21" s="10"/>
      <c r="B21" s="10"/>
      <c r="C21" s="10"/>
      <c r="D21" s="10"/>
      <c r="E21" s="10"/>
      <c r="F21" s="10"/>
    </row>
    <row r="22" spans="1:6" ht="13.5" customHeight="1">
      <c r="A22" s="10"/>
      <c r="B22" s="10"/>
      <c r="C22" s="10"/>
      <c r="D22" s="10"/>
      <c r="E22" s="10"/>
      <c r="F22" s="10"/>
    </row>
    <row r="23" spans="1:6" ht="13.5" customHeight="1">
      <c r="A23" s="10"/>
      <c r="B23" s="10"/>
      <c r="C23" s="10"/>
      <c r="D23" s="10"/>
      <c r="E23" s="10"/>
      <c r="F23" s="10"/>
    </row>
    <row r="24" spans="1:6" ht="13.5" customHeight="1">
      <c r="A24" s="10"/>
      <c r="B24" s="10"/>
      <c r="C24" s="10"/>
      <c r="D24" s="10"/>
      <c r="E24" s="10"/>
      <c r="F24" s="10"/>
    </row>
    <row r="25" spans="1:6" ht="13.5" customHeight="1">
      <c r="A25" s="10"/>
      <c r="B25" s="10"/>
      <c r="C25" s="10"/>
      <c r="D25" s="10"/>
      <c r="E25" s="10"/>
      <c r="F25" s="10"/>
    </row>
    <row r="26" spans="1:6" ht="13.5" customHeight="1">
      <c r="A26" s="10"/>
      <c r="B26" s="10"/>
      <c r="C26" s="10"/>
      <c r="D26" s="10"/>
      <c r="E26" s="10"/>
      <c r="F26" s="10"/>
    </row>
    <row r="27" spans="1:6" ht="13.5" customHeight="1">
      <c r="A27" s="10"/>
      <c r="B27" s="10"/>
      <c r="C27" s="10"/>
      <c r="D27" s="10"/>
      <c r="E27" s="10"/>
      <c r="F27" s="10"/>
    </row>
  </sheetData>
  <hyperlinks>
    <hyperlink ref="B6" r:id="rId1" location="'Үр дүнгийн хүрээ-Маягт 1'!A1" xr:uid="{00000000-0004-0000-0200-000000000000}"/>
    <hyperlink ref="B7" r:id="rId2" location="'%D2%AE%D1%80%20%D0%B4%D2%AF%D0%BD%D0%B3%D0%B8%D0%B9%D0%BD%20%D1%85%D2%AF%D1%80%D1%8D%D1%8D-%D0%9C%D0%B0%D1%8F%D0%B3%D1%82%201'!A1" xr:uid="{00000000-0004-0000-0200-000001000000}"/>
    <hyperlink ref="B8" r:id="rId3" location="'Маягт 2'!A1" xr:uid="{00000000-0004-0000-0200-000002000000}"/>
    <hyperlink ref="B9" r:id="rId4" location="'Маягт 3'!A1" xr:uid="{00000000-0004-0000-0200-000003000000}"/>
    <hyperlink ref="B10" r:id="rId5" location="'Маягт 4'!A1" xr:uid="{00000000-0004-0000-0200-000004000000}"/>
    <hyperlink ref="B11" r:id="rId6" location="'Маягт 5'!A1" xr:uid="{00000000-0004-0000-0200-000005000000}"/>
  </hyperlinks>
  <pageMargins left="0.7" right="0.7" top="0.75" bottom="0.75" header="0" footer="0"/>
  <pageSetup orientation="portrait"/>
  <extLst>
    <ext xmlns:x14="http://schemas.microsoft.com/office/spreadsheetml/2009/9/main" uri="{CCE6A557-97BC-4b89-ADB6-D9C93CAAB3DF}">
      <x14:dataValidations xmlns:xm="http://schemas.microsoft.com/office/excel/2006/main" count="1">
        <x14:dataValidation type="list" allowBlank="1" showInputMessage="1" showErrorMessage="1" prompt="Төсвийн ерөнхийлөн захирагчийг сонгоно уу" xr:uid="{00000000-0002-0000-0200-000000000000}">
          <x14:formula1>
            <xm:f>'ТЕЗ болон хөтөлбөр'!$B$4:$B$61</xm:f>
          </x14:formula1>
          <xm:sqref>B5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L106"/>
  <sheetViews>
    <sheetView workbookViewId="0">
      <pane ySplit="8" topLeftCell="A49" activePane="bottomLeft" state="frozen"/>
      <selection pane="bottomLeft" activeCell="K6" sqref="K6"/>
    </sheetView>
  </sheetViews>
  <sheetFormatPr defaultColWidth="14.42578125" defaultRowHeight="15" customHeight="1"/>
  <cols>
    <col min="1" max="1" width="2.7109375" customWidth="1"/>
    <col min="2" max="2" width="8.5703125" customWidth="1"/>
    <col min="3" max="3" width="26.7109375" customWidth="1"/>
    <col min="4" max="4" width="6" customWidth="1"/>
    <col min="5" max="5" width="36.140625" customWidth="1"/>
    <col min="6" max="6" width="10.7109375" customWidth="1"/>
    <col min="7" max="7" width="36.7109375" customWidth="1"/>
    <col min="8" max="8" width="9.5703125" customWidth="1"/>
    <col min="9" max="9" width="20" customWidth="1"/>
    <col min="10" max="10" width="33" customWidth="1"/>
    <col min="11" max="11" width="9.7109375" customWidth="1"/>
    <col min="12" max="12" width="34.42578125" customWidth="1"/>
  </cols>
  <sheetData>
    <row r="1" spans="1:12" ht="12.75" customHeight="1">
      <c r="A1" s="24" t="s">
        <v>36</v>
      </c>
      <c r="B1" s="25"/>
      <c r="C1" s="25"/>
      <c r="D1" s="25"/>
      <c r="E1" s="24"/>
      <c r="F1" s="24"/>
      <c r="G1" s="24"/>
      <c r="H1" s="25"/>
      <c r="I1" s="24"/>
      <c r="J1" s="24"/>
      <c r="K1" s="26"/>
      <c r="L1" s="27" t="s">
        <v>37</v>
      </c>
    </row>
    <row r="2" spans="1:12" ht="18.75" customHeight="1">
      <c r="A2" s="28"/>
      <c r="B2" s="29" t="s">
        <v>38</v>
      </c>
      <c r="C2" s="30"/>
      <c r="D2" s="30"/>
      <c r="E2" s="30"/>
      <c r="F2" s="31"/>
      <c r="G2" s="31"/>
      <c r="H2" s="32"/>
      <c r="I2" s="31"/>
      <c r="J2" s="31"/>
      <c r="K2" s="33"/>
      <c r="L2" s="31"/>
    </row>
    <row r="3" spans="1:12" ht="20.25" customHeight="1">
      <c r="A3" s="24"/>
      <c r="B3" s="34" t="s">
        <v>39</v>
      </c>
      <c r="C3" s="24"/>
      <c r="D3" s="35"/>
      <c r="E3" s="35"/>
      <c r="F3" s="25"/>
      <c r="G3" s="24"/>
      <c r="H3" s="25"/>
      <c r="I3" s="24"/>
      <c r="J3" s="24"/>
      <c r="K3" s="26"/>
      <c r="L3" s="24"/>
    </row>
    <row r="4" spans="1:12" ht="15" customHeight="1">
      <c r="A4" s="24"/>
      <c r="B4" s="36"/>
      <c r="C4" s="35"/>
      <c r="D4" s="35"/>
      <c r="E4" s="25"/>
      <c r="F4" s="25"/>
      <c r="G4" s="24"/>
      <c r="H4" s="25"/>
      <c r="I4" s="24"/>
      <c r="J4" s="24"/>
      <c r="K4" s="26"/>
      <c r="L4" s="24"/>
    </row>
    <row r="5" spans="1:12" ht="29.25" customHeight="1">
      <c r="A5" s="37"/>
      <c r="B5" s="527" t="s">
        <v>40</v>
      </c>
      <c r="C5" s="523"/>
      <c r="D5" s="527" t="s">
        <v>41</v>
      </c>
      <c r="E5" s="523"/>
      <c r="F5" s="527" t="s">
        <v>42</v>
      </c>
      <c r="G5" s="523"/>
      <c r="H5" s="527" t="s">
        <v>43</v>
      </c>
      <c r="I5" s="522"/>
      <c r="J5" s="523"/>
      <c r="K5" s="528" t="s">
        <v>44</v>
      </c>
      <c r="L5" s="523"/>
    </row>
    <row r="6" spans="1:12" ht="71.25">
      <c r="A6" s="38"/>
      <c r="B6" s="506" t="s">
        <v>2926</v>
      </c>
      <c r="C6" s="39" t="s">
        <v>46</v>
      </c>
      <c r="D6" s="506" t="s">
        <v>2926</v>
      </c>
      <c r="E6" s="39" t="s">
        <v>47</v>
      </c>
      <c r="F6" s="506" t="s">
        <v>2926</v>
      </c>
      <c r="G6" s="39" t="s">
        <v>48</v>
      </c>
      <c r="H6" s="506" t="s">
        <v>45</v>
      </c>
      <c r="I6" s="39" t="s">
        <v>49</v>
      </c>
      <c r="J6" s="40" t="s">
        <v>50</v>
      </c>
      <c r="K6" s="507" t="s">
        <v>2932</v>
      </c>
      <c r="L6" s="39" t="s">
        <v>51</v>
      </c>
    </row>
    <row r="7" spans="1:12" ht="15.75" customHeight="1">
      <c r="A7" s="37"/>
      <c r="B7" s="41" t="s">
        <v>52</v>
      </c>
      <c r="C7" s="41" t="s">
        <v>53</v>
      </c>
      <c r="D7" s="41" t="s">
        <v>54</v>
      </c>
      <c r="E7" s="41" t="s">
        <v>55</v>
      </c>
      <c r="F7" s="41" t="s">
        <v>56</v>
      </c>
      <c r="G7" s="41" t="s">
        <v>57</v>
      </c>
      <c r="H7" s="41" t="s">
        <v>58</v>
      </c>
      <c r="I7" s="41" t="s">
        <v>59</v>
      </c>
      <c r="J7" s="42" t="s">
        <v>60</v>
      </c>
      <c r="K7" s="43" t="s">
        <v>61</v>
      </c>
      <c r="L7" s="41" t="s">
        <v>62</v>
      </c>
    </row>
    <row r="8" spans="1:12" ht="28.5" customHeight="1">
      <c r="A8" s="37"/>
      <c r="B8" s="357" t="s">
        <v>63</v>
      </c>
      <c r="C8" s="357" t="s">
        <v>63</v>
      </c>
      <c r="D8" s="357"/>
      <c r="E8" s="357" t="s">
        <v>63</v>
      </c>
      <c r="F8" s="357" t="s">
        <v>63</v>
      </c>
      <c r="G8" s="357" t="s">
        <v>63</v>
      </c>
      <c r="H8" s="357" t="s">
        <v>63</v>
      </c>
      <c r="I8" s="357" t="s">
        <v>63</v>
      </c>
      <c r="J8" s="358" t="s">
        <v>2925</v>
      </c>
      <c r="K8" s="359" t="s">
        <v>64</v>
      </c>
      <c r="L8" s="357" t="s">
        <v>64</v>
      </c>
    </row>
    <row r="9" spans="1:12" ht="36.75">
      <c r="A9" s="356"/>
      <c r="B9" s="360">
        <v>1</v>
      </c>
      <c r="C9" s="360" t="s">
        <v>65</v>
      </c>
      <c r="D9" s="360">
        <v>1.1000000000000001</v>
      </c>
      <c r="E9" s="360" t="s">
        <v>66</v>
      </c>
      <c r="F9" s="361" t="s">
        <v>67</v>
      </c>
      <c r="G9" s="360" t="s">
        <v>68</v>
      </c>
      <c r="H9" s="360">
        <v>71801</v>
      </c>
      <c r="I9" s="362" t="s">
        <v>69</v>
      </c>
      <c r="J9" s="519" t="s">
        <v>2931</v>
      </c>
      <c r="K9" s="363">
        <v>7180101</v>
      </c>
      <c r="L9" s="363" t="s">
        <v>70</v>
      </c>
    </row>
    <row r="10" spans="1:12" ht="45">
      <c r="A10" s="356"/>
      <c r="B10" s="360">
        <v>1</v>
      </c>
      <c r="C10" s="360" t="s">
        <v>65</v>
      </c>
      <c r="D10" s="360">
        <v>1.1000000000000001</v>
      </c>
      <c r="E10" s="360" t="s">
        <v>66</v>
      </c>
      <c r="F10" s="361" t="s">
        <v>71</v>
      </c>
      <c r="G10" s="360" t="s">
        <v>68</v>
      </c>
      <c r="H10" s="360">
        <v>71801</v>
      </c>
      <c r="I10" s="362" t="s">
        <v>69</v>
      </c>
      <c r="J10" s="363" t="s">
        <v>72</v>
      </c>
      <c r="K10" s="363">
        <v>7180102</v>
      </c>
      <c r="L10" s="363" t="s">
        <v>73</v>
      </c>
    </row>
    <row r="11" spans="1:12" ht="30">
      <c r="A11" s="356"/>
      <c r="B11" s="360">
        <v>1</v>
      </c>
      <c r="C11" s="360" t="s">
        <v>65</v>
      </c>
      <c r="D11" s="360">
        <v>1.2</v>
      </c>
      <c r="E11" s="360" t="s">
        <v>74</v>
      </c>
      <c r="F11" s="361" t="s">
        <v>75</v>
      </c>
      <c r="G11" s="360" t="s">
        <v>76</v>
      </c>
      <c r="H11" s="360">
        <v>71802</v>
      </c>
      <c r="I11" s="362" t="s">
        <v>77</v>
      </c>
      <c r="J11" s="363" t="s">
        <v>78</v>
      </c>
      <c r="K11" s="363">
        <v>7180201</v>
      </c>
      <c r="L11" s="363" t="s">
        <v>79</v>
      </c>
    </row>
    <row r="12" spans="1:12" ht="24.75">
      <c r="A12" s="356"/>
      <c r="B12" s="360">
        <v>1</v>
      </c>
      <c r="C12" s="360" t="s">
        <v>65</v>
      </c>
      <c r="D12" s="360">
        <v>1.2</v>
      </c>
      <c r="E12" s="360" t="s">
        <v>74</v>
      </c>
      <c r="F12" s="361" t="s">
        <v>75</v>
      </c>
      <c r="G12" s="360" t="s">
        <v>76</v>
      </c>
      <c r="H12" s="360">
        <v>71802</v>
      </c>
      <c r="I12" s="362" t="s">
        <v>77</v>
      </c>
      <c r="J12" s="363"/>
      <c r="K12" s="363">
        <v>7180202</v>
      </c>
      <c r="L12" s="363"/>
    </row>
    <row r="13" spans="1:12" ht="24.75">
      <c r="A13" s="356"/>
      <c r="B13" s="360">
        <v>1</v>
      </c>
      <c r="C13" s="360" t="s">
        <v>65</v>
      </c>
      <c r="D13" s="360">
        <v>1.2</v>
      </c>
      <c r="E13" s="360" t="s">
        <v>74</v>
      </c>
      <c r="F13" s="361" t="s">
        <v>75</v>
      </c>
      <c r="G13" s="360" t="s">
        <v>76</v>
      </c>
      <c r="H13" s="360">
        <v>71802</v>
      </c>
      <c r="I13" s="362" t="s">
        <v>77</v>
      </c>
      <c r="J13" s="363"/>
      <c r="K13" s="363">
        <v>7180203</v>
      </c>
      <c r="L13" s="363"/>
    </row>
    <row r="14" spans="1:12" ht="48.75">
      <c r="A14" s="356"/>
      <c r="B14" s="360">
        <v>1</v>
      </c>
      <c r="C14" s="360" t="s">
        <v>65</v>
      </c>
      <c r="D14" s="360">
        <v>1.3</v>
      </c>
      <c r="E14" s="360" t="s">
        <v>80</v>
      </c>
      <c r="F14" s="361" t="s">
        <v>81</v>
      </c>
      <c r="G14" s="360" t="s">
        <v>82</v>
      </c>
      <c r="H14" s="360">
        <v>71804</v>
      </c>
      <c r="I14" s="362" t="s">
        <v>83</v>
      </c>
      <c r="J14" s="363"/>
      <c r="K14" s="363">
        <v>7180401</v>
      </c>
      <c r="L14" s="363"/>
    </row>
    <row r="15" spans="1:12" ht="24.75">
      <c r="A15" s="356"/>
      <c r="B15" s="360">
        <v>1</v>
      </c>
      <c r="C15" s="360" t="s">
        <v>65</v>
      </c>
      <c r="D15" s="360">
        <v>1.4</v>
      </c>
      <c r="E15" s="360" t="s">
        <v>84</v>
      </c>
      <c r="F15" s="361" t="s">
        <v>85</v>
      </c>
      <c r="G15" s="360" t="s">
        <v>86</v>
      </c>
      <c r="H15" s="360">
        <v>71603</v>
      </c>
      <c r="I15" s="362" t="s">
        <v>87</v>
      </c>
      <c r="J15" s="363"/>
      <c r="K15" s="363">
        <v>7160301</v>
      </c>
      <c r="L15" s="363"/>
    </row>
    <row r="16" spans="1:12" ht="24.75">
      <c r="A16" s="356"/>
      <c r="B16" s="360">
        <v>1</v>
      </c>
      <c r="C16" s="360" t="s">
        <v>65</v>
      </c>
      <c r="D16" s="360">
        <v>1.4</v>
      </c>
      <c r="E16" s="360" t="s">
        <v>84</v>
      </c>
      <c r="F16" s="361" t="s">
        <v>85</v>
      </c>
      <c r="G16" s="360" t="s">
        <v>86</v>
      </c>
      <c r="H16" s="360">
        <v>71603</v>
      </c>
      <c r="I16" s="362" t="s">
        <v>87</v>
      </c>
      <c r="J16" s="363"/>
      <c r="K16" s="363">
        <v>7160302</v>
      </c>
      <c r="L16" s="363"/>
    </row>
    <row r="17" spans="1:12" ht="24.75">
      <c r="A17" s="356"/>
      <c r="B17" s="360">
        <v>1</v>
      </c>
      <c r="C17" s="360" t="s">
        <v>65</v>
      </c>
      <c r="D17" s="360">
        <v>1.4</v>
      </c>
      <c r="E17" s="360" t="s">
        <v>84</v>
      </c>
      <c r="F17" s="361" t="s">
        <v>85</v>
      </c>
      <c r="G17" s="360" t="s">
        <v>86</v>
      </c>
      <c r="H17" s="360">
        <v>71602</v>
      </c>
      <c r="I17" s="364" t="s">
        <v>88</v>
      </c>
      <c r="J17" s="363"/>
      <c r="K17" s="363">
        <v>7160201</v>
      </c>
      <c r="L17" s="363"/>
    </row>
    <row r="18" spans="1:12" ht="24.75">
      <c r="A18" s="356"/>
      <c r="B18" s="360">
        <v>1</v>
      </c>
      <c r="C18" s="360" t="s">
        <v>65</v>
      </c>
      <c r="D18" s="360">
        <v>1.4</v>
      </c>
      <c r="E18" s="360" t="s">
        <v>84</v>
      </c>
      <c r="F18" s="361" t="s">
        <v>85</v>
      </c>
      <c r="G18" s="360" t="s">
        <v>86</v>
      </c>
      <c r="H18" s="360">
        <v>71602</v>
      </c>
      <c r="I18" s="364" t="s">
        <v>88</v>
      </c>
      <c r="J18" s="363"/>
      <c r="K18" s="363">
        <v>7160202</v>
      </c>
      <c r="L18" s="363"/>
    </row>
    <row r="19" spans="1:12" ht="36.75">
      <c r="A19" s="356"/>
      <c r="B19" s="360">
        <v>1</v>
      </c>
      <c r="C19" s="360" t="s">
        <v>65</v>
      </c>
      <c r="D19" s="360">
        <v>1.4</v>
      </c>
      <c r="E19" s="360" t="s">
        <v>84</v>
      </c>
      <c r="F19" s="361" t="s">
        <v>89</v>
      </c>
      <c r="G19" s="360" t="s">
        <v>90</v>
      </c>
      <c r="H19" s="360">
        <v>71701</v>
      </c>
      <c r="I19" s="364" t="s">
        <v>91</v>
      </c>
      <c r="J19" s="363"/>
      <c r="K19" s="363">
        <v>7170101</v>
      </c>
      <c r="L19" s="363"/>
    </row>
    <row r="20" spans="1:12" ht="36.75">
      <c r="A20" s="356"/>
      <c r="B20" s="360">
        <v>1</v>
      </c>
      <c r="C20" s="360" t="s">
        <v>65</v>
      </c>
      <c r="D20" s="360">
        <v>1.4</v>
      </c>
      <c r="E20" s="360" t="s">
        <v>84</v>
      </c>
      <c r="F20" s="361" t="s">
        <v>89</v>
      </c>
      <c r="G20" s="360" t="s">
        <v>90</v>
      </c>
      <c r="H20" s="360">
        <v>71701</v>
      </c>
      <c r="I20" s="364" t="s">
        <v>91</v>
      </c>
      <c r="J20" s="363"/>
      <c r="K20" s="363">
        <v>7170102</v>
      </c>
      <c r="L20" s="363"/>
    </row>
    <row r="21" spans="1:12" ht="30">
      <c r="A21" s="356"/>
      <c r="B21" s="360">
        <v>2</v>
      </c>
      <c r="C21" s="360" t="s">
        <v>92</v>
      </c>
      <c r="D21" s="360">
        <v>2.1</v>
      </c>
      <c r="E21" s="360" t="s">
        <v>93</v>
      </c>
      <c r="F21" s="361" t="s">
        <v>94</v>
      </c>
      <c r="G21" s="360" t="s">
        <v>95</v>
      </c>
      <c r="H21" s="360">
        <v>72102</v>
      </c>
      <c r="I21" s="364" t="s">
        <v>96</v>
      </c>
      <c r="J21" s="363" t="s">
        <v>97</v>
      </c>
      <c r="K21" s="363">
        <v>7210201</v>
      </c>
      <c r="L21" s="363" t="s">
        <v>98</v>
      </c>
    </row>
    <row r="22" spans="1:12" ht="24.75">
      <c r="A22" s="356"/>
      <c r="B22" s="360">
        <v>2</v>
      </c>
      <c r="C22" s="360" t="s">
        <v>92</v>
      </c>
      <c r="D22" s="360">
        <v>2.1</v>
      </c>
      <c r="E22" s="360" t="s">
        <v>93</v>
      </c>
      <c r="F22" s="361" t="s">
        <v>94</v>
      </c>
      <c r="G22" s="360" t="s">
        <v>95</v>
      </c>
      <c r="H22" s="360">
        <v>72102</v>
      </c>
      <c r="I22" s="364" t="s">
        <v>96</v>
      </c>
      <c r="J22" s="363"/>
      <c r="K22" s="363">
        <v>7210202</v>
      </c>
      <c r="L22" s="363"/>
    </row>
    <row r="23" spans="1:12" ht="24.75">
      <c r="A23" s="356"/>
      <c r="B23" s="360">
        <v>3</v>
      </c>
      <c r="C23" s="360" t="s">
        <v>99</v>
      </c>
      <c r="D23" s="360">
        <v>3.1</v>
      </c>
      <c r="E23" s="360" t="s">
        <v>100</v>
      </c>
      <c r="F23" s="361" t="s">
        <v>101</v>
      </c>
      <c r="G23" s="360" t="s">
        <v>102</v>
      </c>
      <c r="H23" s="360">
        <v>71706</v>
      </c>
      <c r="I23" s="364" t="s">
        <v>103</v>
      </c>
      <c r="J23" s="363"/>
      <c r="K23" s="363">
        <v>7170601</v>
      </c>
      <c r="L23" s="363"/>
    </row>
    <row r="24" spans="1:12" ht="24.75">
      <c r="A24" s="356"/>
      <c r="B24" s="360">
        <v>3</v>
      </c>
      <c r="C24" s="360" t="s">
        <v>99</v>
      </c>
      <c r="D24" s="360">
        <v>3.1</v>
      </c>
      <c r="E24" s="360" t="s">
        <v>100</v>
      </c>
      <c r="F24" s="361" t="s">
        <v>104</v>
      </c>
      <c r="G24" s="360" t="s">
        <v>105</v>
      </c>
      <c r="H24" s="360">
        <v>71702</v>
      </c>
      <c r="I24" s="364" t="s">
        <v>106</v>
      </c>
      <c r="J24" s="363"/>
      <c r="K24" s="363">
        <v>7170201</v>
      </c>
      <c r="L24" s="363"/>
    </row>
    <row r="25" spans="1:12" ht="24.75">
      <c r="A25" s="356"/>
      <c r="B25" s="360">
        <v>3</v>
      </c>
      <c r="C25" s="360" t="s">
        <v>99</v>
      </c>
      <c r="D25" s="360">
        <v>3.2</v>
      </c>
      <c r="E25" s="360" t="s">
        <v>107</v>
      </c>
      <c r="F25" s="361" t="s">
        <v>108</v>
      </c>
      <c r="G25" s="360" t="s">
        <v>109</v>
      </c>
      <c r="H25" s="365" t="s">
        <v>110</v>
      </c>
      <c r="I25" s="364" t="s">
        <v>111</v>
      </c>
      <c r="J25" s="363"/>
      <c r="K25" s="363" t="s">
        <v>112</v>
      </c>
      <c r="L25" s="363"/>
    </row>
    <row r="26" spans="1:12" ht="36.75">
      <c r="A26" s="356"/>
      <c r="B26" s="360">
        <v>4</v>
      </c>
      <c r="C26" s="360" t="s">
        <v>113</v>
      </c>
      <c r="D26" s="360">
        <v>4.0999999999999996</v>
      </c>
      <c r="E26" s="360" t="s">
        <v>114</v>
      </c>
      <c r="F26" s="361" t="s">
        <v>115</v>
      </c>
      <c r="G26" s="360" t="s">
        <v>116</v>
      </c>
      <c r="H26" s="360" t="s">
        <v>117</v>
      </c>
      <c r="I26" s="364" t="s">
        <v>118</v>
      </c>
      <c r="J26" s="363" t="s">
        <v>119</v>
      </c>
      <c r="K26" s="363" t="s">
        <v>120</v>
      </c>
      <c r="L26" s="363" t="s">
        <v>121</v>
      </c>
    </row>
    <row r="27" spans="1:12" ht="33.75" customHeight="1">
      <c r="A27" s="356"/>
      <c r="B27" s="360">
        <v>4</v>
      </c>
      <c r="C27" s="360" t="s">
        <v>113</v>
      </c>
      <c r="D27" s="360">
        <v>4.2</v>
      </c>
      <c r="E27" s="360" t="s">
        <v>122</v>
      </c>
      <c r="F27" s="361" t="s">
        <v>123</v>
      </c>
      <c r="G27" s="360" t="s">
        <v>124</v>
      </c>
      <c r="H27" s="360">
        <v>71902</v>
      </c>
      <c r="I27" s="364" t="s">
        <v>125</v>
      </c>
      <c r="J27" s="366" t="s">
        <v>126</v>
      </c>
      <c r="K27" s="363">
        <v>7190201</v>
      </c>
      <c r="L27" s="363" t="s">
        <v>127</v>
      </c>
    </row>
    <row r="28" spans="1:12" ht="36.75">
      <c r="A28" s="356"/>
      <c r="B28" s="360">
        <v>4</v>
      </c>
      <c r="C28" s="360" t="s">
        <v>113</v>
      </c>
      <c r="D28" s="360">
        <v>4.2</v>
      </c>
      <c r="E28" s="360" t="s">
        <v>122</v>
      </c>
      <c r="F28" s="361" t="s">
        <v>123</v>
      </c>
      <c r="G28" s="360" t="s">
        <v>124</v>
      </c>
      <c r="H28" s="360">
        <v>71902</v>
      </c>
      <c r="I28" s="364" t="s">
        <v>125</v>
      </c>
      <c r="J28" s="363"/>
      <c r="K28" s="363">
        <v>7190202</v>
      </c>
      <c r="L28" s="363"/>
    </row>
    <row r="29" spans="1:12" ht="36.75">
      <c r="A29" s="356"/>
      <c r="B29" s="360">
        <v>5</v>
      </c>
      <c r="C29" s="360" t="s">
        <v>128</v>
      </c>
      <c r="D29" s="360">
        <v>5.0999999999999996</v>
      </c>
      <c r="E29" s="360" t="s">
        <v>129</v>
      </c>
      <c r="F29" s="361" t="s">
        <v>130</v>
      </c>
      <c r="G29" s="360" t="s">
        <v>131</v>
      </c>
      <c r="H29" s="360">
        <v>70803</v>
      </c>
      <c r="I29" s="364" t="s">
        <v>132</v>
      </c>
      <c r="J29" s="363"/>
      <c r="K29" s="363">
        <v>7080301</v>
      </c>
      <c r="L29" s="363"/>
    </row>
    <row r="30" spans="1:12" ht="36.75">
      <c r="A30" s="356"/>
      <c r="B30" s="360">
        <v>5</v>
      </c>
      <c r="C30" s="360" t="s">
        <v>128</v>
      </c>
      <c r="D30" s="360">
        <v>5.0999999999999996</v>
      </c>
      <c r="E30" s="360" t="s">
        <v>129</v>
      </c>
      <c r="F30" s="361" t="s">
        <v>130</v>
      </c>
      <c r="G30" s="360" t="s">
        <v>131</v>
      </c>
      <c r="H30" s="360">
        <v>70803</v>
      </c>
      <c r="I30" s="364" t="s">
        <v>132</v>
      </c>
      <c r="J30" s="363"/>
      <c r="K30" s="363">
        <v>7080302</v>
      </c>
      <c r="L30" s="363"/>
    </row>
    <row r="31" spans="1:12" ht="36.75">
      <c r="A31" s="356"/>
      <c r="B31" s="360">
        <v>5</v>
      </c>
      <c r="C31" s="360" t="s">
        <v>128</v>
      </c>
      <c r="D31" s="360">
        <v>5.2</v>
      </c>
      <c r="E31" s="360" t="s">
        <v>133</v>
      </c>
      <c r="F31" s="361" t="s">
        <v>134</v>
      </c>
      <c r="G31" s="360" t="s">
        <v>135</v>
      </c>
      <c r="H31" s="365"/>
      <c r="I31" s="364" t="s">
        <v>136</v>
      </c>
      <c r="J31" s="363"/>
      <c r="K31" s="363"/>
      <c r="L31" s="363"/>
    </row>
    <row r="32" spans="1:12" ht="36.75">
      <c r="A32" s="356"/>
      <c r="B32" s="360">
        <v>5</v>
      </c>
      <c r="C32" s="360" t="s">
        <v>128</v>
      </c>
      <c r="D32" s="360">
        <v>5.2</v>
      </c>
      <c r="E32" s="360" t="s">
        <v>133</v>
      </c>
      <c r="F32" s="361" t="s">
        <v>137</v>
      </c>
      <c r="G32" s="360" t="s">
        <v>138</v>
      </c>
      <c r="H32" s="365"/>
      <c r="I32" s="364" t="s">
        <v>136</v>
      </c>
      <c r="J32" s="363"/>
      <c r="K32" s="363"/>
      <c r="L32" s="363"/>
    </row>
    <row r="33" spans="1:12" ht="36.75">
      <c r="A33" s="356"/>
      <c r="B33" s="360">
        <v>5</v>
      </c>
      <c r="C33" s="360" t="s">
        <v>128</v>
      </c>
      <c r="D33" s="360">
        <v>5.2</v>
      </c>
      <c r="E33" s="360" t="s">
        <v>133</v>
      </c>
      <c r="F33" s="361" t="s">
        <v>137</v>
      </c>
      <c r="G33" s="360" t="s">
        <v>138</v>
      </c>
      <c r="H33" s="360">
        <v>70709</v>
      </c>
      <c r="I33" s="364" t="s">
        <v>139</v>
      </c>
      <c r="J33" s="363"/>
      <c r="K33" s="363">
        <v>7070901</v>
      </c>
      <c r="L33" s="363"/>
    </row>
    <row r="34" spans="1:12" ht="36.75">
      <c r="A34" s="356"/>
      <c r="B34" s="360">
        <v>5</v>
      </c>
      <c r="C34" s="360" t="s">
        <v>128</v>
      </c>
      <c r="D34" s="360">
        <v>5.3</v>
      </c>
      <c r="E34" s="360" t="s">
        <v>140</v>
      </c>
      <c r="F34" s="361" t="s">
        <v>141</v>
      </c>
      <c r="G34" s="360" t="s">
        <v>142</v>
      </c>
      <c r="H34" s="360">
        <v>70708</v>
      </c>
      <c r="I34" s="364" t="s">
        <v>143</v>
      </c>
      <c r="J34" s="363"/>
      <c r="K34" s="363">
        <v>7070801</v>
      </c>
      <c r="L34" s="363"/>
    </row>
    <row r="35" spans="1:12" ht="36.75">
      <c r="A35" s="356"/>
      <c r="B35" s="360">
        <v>5</v>
      </c>
      <c r="C35" s="360" t="s">
        <v>128</v>
      </c>
      <c r="D35" s="360">
        <v>5.4</v>
      </c>
      <c r="E35" s="360" t="s">
        <v>144</v>
      </c>
      <c r="F35" s="361" t="s">
        <v>145</v>
      </c>
      <c r="G35" s="360" t="s">
        <v>146</v>
      </c>
      <c r="H35" s="360">
        <v>70708</v>
      </c>
      <c r="I35" s="364" t="s">
        <v>143</v>
      </c>
      <c r="J35" s="363"/>
      <c r="K35" s="363">
        <v>7070802</v>
      </c>
      <c r="L35" s="363"/>
    </row>
    <row r="36" spans="1:12" ht="36.75">
      <c r="A36" s="356"/>
      <c r="B36" s="360">
        <v>5</v>
      </c>
      <c r="C36" s="360" t="s">
        <v>128</v>
      </c>
      <c r="D36" s="360">
        <v>5.4</v>
      </c>
      <c r="E36" s="360" t="s">
        <v>144</v>
      </c>
      <c r="F36" s="361" t="s">
        <v>145</v>
      </c>
      <c r="G36" s="360" t="s">
        <v>146</v>
      </c>
      <c r="H36" s="360">
        <v>70708</v>
      </c>
      <c r="I36" s="364" t="s">
        <v>143</v>
      </c>
      <c r="J36" s="363"/>
      <c r="K36" s="363">
        <v>7070803</v>
      </c>
      <c r="L36" s="363"/>
    </row>
    <row r="37" spans="1:12" ht="24.75">
      <c r="A37" s="356"/>
      <c r="B37" s="360">
        <v>5</v>
      </c>
      <c r="C37" s="360" t="s">
        <v>128</v>
      </c>
      <c r="D37" s="360">
        <v>5.4</v>
      </c>
      <c r="E37" s="360" t="s">
        <v>144</v>
      </c>
      <c r="F37" s="361" t="s">
        <v>147</v>
      </c>
      <c r="G37" s="360" t="s">
        <v>148</v>
      </c>
      <c r="H37" s="365"/>
      <c r="I37" s="364" t="s">
        <v>149</v>
      </c>
      <c r="J37" s="363"/>
      <c r="K37" s="363"/>
      <c r="L37" s="363"/>
    </row>
    <row r="38" spans="1:12" ht="36.75">
      <c r="A38" s="356"/>
      <c r="B38" s="360">
        <v>5</v>
      </c>
      <c r="C38" s="360" t="s">
        <v>128</v>
      </c>
      <c r="D38" s="360">
        <v>5.4</v>
      </c>
      <c r="E38" s="360" t="s">
        <v>144</v>
      </c>
      <c r="F38" s="361" t="s">
        <v>150</v>
      </c>
      <c r="G38" s="360" t="s">
        <v>151</v>
      </c>
      <c r="H38" s="360">
        <v>71502</v>
      </c>
      <c r="I38" s="364" t="s">
        <v>152</v>
      </c>
      <c r="J38" s="363"/>
      <c r="K38" s="363">
        <v>7150201</v>
      </c>
      <c r="L38" s="363"/>
    </row>
    <row r="39" spans="1:12" ht="36.75">
      <c r="A39" s="356"/>
      <c r="B39" s="360">
        <v>5</v>
      </c>
      <c r="C39" s="360" t="s">
        <v>128</v>
      </c>
      <c r="D39" s="360">
        <v>5.4</v>
      </c>
      <c r="E39" s="360" t="s">
        <v>144</v>
      </c>
      <c r="F39" s="361" t="s">
        <v>150</v>
      </c>
      <c r="G39" s="360" t="s">
        <v>151</v>
      </c>
      <c r="H39" s="360">
        <v>71502</v>
      </c>
      <c r="I39" s="364" t="s">
        <v>152</v>
      </c>
      <c r="J39" s="363"/>
      <c r="K39" s="363">
        <v>7150202</v>
      </c>
      <c r="L39" s="363"/>
    </row>
    <row r="40" spans="1:12" ht="24.75">
      <c r="A40" s="356"/>
      <c r="B40" s="360">
        <v>5</v>
      </c>
      <c r="C40" s="360" t="s">
        <v>128</v>
      </c>
      <c r="D40" s="360">
        <v>5.4</v>
      </c>
      <c r="E40" s="360" t="s">
        <v>144</v>
      </c>
      <c r="F40" s="361" t="s">
        <v>153</v>
      </c>
      <c r="G40" s="360" t="s">
        <v>154</v>
      </c>
      <c r="H40" s="365">
        <v>71502</v>
      </c>
      <c r="I40" s="364" t="s">
        <v>152</v>
      </c>
      <c r="J40" s="363"/>
      <c r="K40" s="363">
        <v>7150203</v>
      </c>
      <c r="L40" s="363"/>
    </row>
    <row r="41" spans="1:12" ht="36.75">
      <c r="A41" s="356"/>
      <c r="B41" s="360">
        <v>5</v>
      </c>
      <c r="C41" s="360" t="s">
        <v>128</v>
      </c>
      <c r="D41" s="360">
        <v>5.5</v>
      </c>
      <c r="E41" s="360" t="s">
        <v>155</v>
      </c>
      <c r="F41" s="361" t="s">
        <v>156</v>
      </c>
      <c r="G41" s="360" t="s">
        <v>157</v>
      </c>
      <c r="H41" s="360">
        <v>71406</v>
      </c>
      <c r="I41" s="364" t="s">
        <v>158</v>
      </c>
      <c r="J41" s="363"/>
      <c r="K41" s="363">
        <v>7140601</v>
      </c>
      <c r="L41" s="363"/>
    </row>
    <row r="42" spans="1:12" ht="36.75">
      <c r="A42" s="356"/>
      <c r="B42" s="360">
        <v>5</v>
      </c>
      <c r="C42" s="360" t="s">
        <v>128</v>
      </c>
      <c r="D42" s="360">
        <v>5.5</v>
      </c>
      <c r="E42" s="360" t="s">
        <v>155</v>
      </c>
      <c r="F42" s="361" t="s">
        <v>159</v>
      </c>
      <c r="G42" s="360" t="s">
        <v>160</v>
      </c>
      <c r="H42" s="360">
        <v>71406</v>
      </c>
      <c r="I42" s="364" t="s">
        <v>158</v>
      </c>
      <c r="J42" s="363"/>
      <c r="K42" s="363">
        <v>7140602</v>
      </c>
      <c r="L42" s="363"/>
    </row>
    <row r="43" spans="1:12" ht="36.75">
      <c r="A43" s="356"/>
      <c r="B43" s="360">
        <v>6</v>
      </c>
      <c r="C43" s="360" t="s">
        <v>161</v>
      </c>
      <c r="D43" s="360">
        <v>6.1</v>
      </c>
      <c r="E43" s="360" t="s">
        <v>162</v>
      </c>
      <c r="F43" s="361" t="s">
        <v>163</v>
      </c>
      <c r="G43" s="360" t="s">
        <v>164</v>
      </c>
      <c r="H43" s="365"/>
      <c r="I43" s="364" t="s">
        <v>165</v>
      </c>
      <c r="J43" s="363"/>
      <c r="K43" s="363"/>
      <c r="L43" s="363"/>
    </row>
    <row r="44" spans="1:12" ht="36.75">
      <c r="A44" s="356"/>
      <c r="B44" s="360">
        <v>6</v>
      </c>
      <c r="C44" s="360" t="s">
        <v>161</v>
      </c>
      <c r="D44" s="360">
        <v>6.1</v>
      </c>
      <c r="E44" s="360" t="s">
        <v>162</v>
      </c>
      <c r="F44" s="361" t="s">
        <v>166</v>
      </c>
      <c r="G44" s="360" t="s">
        <v>167</v>
      </c>
      <c r="H44" s="365"/>
      <c r="I44" s="364" t="s">
        <v>165</v>
      </c>
      <c r="J44" s="363"/>
      <c r="K44" s="363"/>
      <c r="L44" s="363"/>
    </row>
    <row r="45" spans="1:12" ht="36.75">
      <c r="A45" s="356"/>
      <c r="B45" s="360">
        <v>6</v>
      </c>
      <c r="C45" s="360" t="s">
        <v>161</v>
      </c>
      <c r="D45" s="360">
        <v>6.2</v>
      </c>
      <c r="E45" s="360" t="s">
        <v>168</v>
      </c>
      <c r="F45" s="361" t="s">
        <v>169</v>
      </c>
      <c r="G45" s="360" t="s">
        <v>170</v>
      </c>
      <c r="H45" s="360" t="s">
        <v>171</v>
      </c>
      <c r="I45" s="364" t="s">
        <v>172</v>
      </c>
      <c r="J45" s="363"/>
      <c r="K45" s="363" t="s">
        <v>173</v>
      </c>
      <c r="L45" s="363"/>
    </row>
    <row r="46" spans="1:12" ht="36.75">
      <c r="A46" s="356"/>
      <c r="B46" s="360">
        <v>6</v>
      </c>
      <c r="C46" s="360" t="s">
        <v>161</v>
      </c>
      <c r="D46" s="360">
        <v>6.2</v>
      </c>
      <c r="E46" s="360" t="s">
        <v>168</v>
      </c>
      <c r="F46" s="361" t="s">
        <v>169</v>
      </c>
      <c r="G46" s="360" t="s">
        <v>170</v>
      </c>
      <c r="H46" s="360" t="s">
        <v>171</v>
      </c>
      <c r="I46" s="364" t="s">
        <v>172</v>
      </c>
      <c r="J46" s="363"/>
      <c r="K46" s="363" t="s">
        <v>174</v>
      </c>
      <c r="L46" s="363"/>
    </row>
    <row r="47" spans="1:12" ht="36.75">
      <c r="A47" s="356"/>
      <c r="B47" s="360">
        <v>6</v>
      </c>
      <c r="C47" s="360" t="s">
        <v>161</v>
      </c>
      <c r="D47" s="360">
        <v>6.3</v>
      </c>
      <c r="E47" s="360" t="s">
        <v>175</v>
      </c>
      <c r="F47" s="361" t="s">
        <v>176</v>
      </c>
      <c r="G47" s="360" t="s">
        <v>177</v>
      </c>
      <c r="H47" s="360" t="s">
        <v>171</v>
      </c>
      <c r="I47" s="364" t="s">
        <v>178</v>
      </c>
      <c r="J47" s="363"/>
      <c r="K47" s="363" t="s">
        <v>179</v>
      </c>
      <c r="L47" s="363"/>
    </row>
    <row r="48" spans="1:12" ht="36.75">
      <c r="A48" s="356"/>
      <c r="B48" s="360">
        <v>6</v>
      </c>
      <c r="C48" s="360" t="s">
        <v>161</v>
      </c>
      <c r="D48" s="360">
        <v>6.4</v>
      </c>
      <c r="E48" s="360" t="s">
        <v>180</v>
      </c>
      <c r="F48" s="361" t="s">
        <v>181</v>
      </c>
      <c r="G48" s="360" t="s">
        <v>182</v>
      </c>
      <c r="H48" s="360">
        <v>70801</v>
      </c>
      <c r="I48" s="364" t="s">
        <v>183</v>
      </c>
      <c r="J48" s="363"/>
      <c r="K48" s="363"/>
      <c r="L48" s="363"/>
    </row>
    <row r="49" spans="1:12" ht="36.75">
      <c r="A49" s="356"/>
      <c r="B49" s="360">
        <v>6</v>
      </c>
      <c r="C49" s="360" t="s">
        <v>161</v>
      </c>
      <c r="D49" s="360">
        <v>6.4</v>
      </c>
      <c r="E49" s="360" t="s">
        <v>180</v>
      </c>
      <c r="F49" s="361" t="s">
        <v>184</v>
      </c>
      <c r="G49" s="360" t="s">
        <v>185</v>
      </c>
      <c r="H49" s="360" t="s">
        <v>171</v>
      </c>
      <c r="I49" s="364" t="s">
        <v>186</v>
      </c>
      <c r="J49" s="363"/>
      <c r="K49" s="363"/>
      <c r="L49" s="363"/>
    </row>
    <row r="50" spans="1:12" ht="36.75">
      <c r="A50" s="356"/>
      <c r="B50" s="360">
        <v>6</v>
      </c>
      <c r="C50" s="360" t="s">
        <v>161</v>
      </c>
      <c r="D50" s="360">
        <v>6.5</v>
      </c>
      <c r="E50" s="360" t="s">
        <v>187</v>
      </c>
      <c r="F50" s="361" t="s">
        <v>188</v>
      </c>
      <c r="G50" s="360" t="s">
        <v>189</v>
      </c>
      <c r="H50" s="360" t="s">
        <v>171</v>
      </c>
      <c r="I50" s="364" t="s">
        <v>190</v>
      </c>
      <c r="J50" s="363"/>
      <c r="K50" s="363"/>
      <c r="L50" s="363"/>
    </row>
    <row r="51" spans="1:12" ht="36.75">
      <c r="A51" s="356"/>
      <c r="B51" s="360">
        <v>6</v>
      </c>
      <c r="C51" s="360" t="s">
        <v>161</v>
      </c>
      <c r="D51" s="360">
        <v>6.5</v>
      </c>
      <c r="E51" s="360" t="s">
        <v>187</v>
      </c>
      <c r="F51" s="361" t="s">
        <v>188</v>
      </c>
      <c r="G51" s="360" t="s">
        <v>189</v>
      </c>
      <c r="H51" s="360" t="s">
        <v>171</v>
      </c>
      <c r="I51" s="364" t="s">
        <v>191</v>
      </c>
      <c r="J51" s="363"/>
      <c r="K51" s="363"/>
      <c r="L51" s="363"/>
    </row>
    <row r="52" spans="1:12" ht="36.75">
      <c r="A52" s="356"/>
      <c r="B52" s="360">
        <v>6</v>
      </c>
      <c r="C52" s="360" t="s">
        <v>161</v>
      </c>
      <c r="D52" s="360">
        <v>6.5</v>
      </c>
      <c r="E52" s="360" t="s">
        <v>187</v>
      </c>
      <c r="F52" s="361" t="s">
        <v>188</v>
      </c>
      <c r="G52" s="360" t="s">
        <v>189</v>
      </c>
      <c r="H52" s="360" t="s">
        <v>171</v>
      </c>
      <c r="I52" s="364" t="s">
        <v>192</v>
      </c>
      <c r="J52" s="363"/>
      <c r="K52" s="363"/>
      <c r="L52" s="363"/>
    </row>
    <row r="53" spans="1:12" ht="24.75">
      <c r="A53" s="356"/>
      <c r="B53" s="367">
        <v>7</v>
      </c>
      <c r="C53" s="368" t="s">
        <v>193</v>
      </c>
      <c r="D53" s="360">
        <v>7.1</v>
      </c>
      <c r="E53" s="360" t="s">
        <v>194</v>
      </c>
      <c r="F53" s="361" t="s">
        <v>195</v>
      </c>
      <c r="G53" s="360" t="s">
        <v>196</v>
      </c>
      <c r="H53" s="365"/>
      <c r="I53" s="364" t="s">
        <v>197</v>
      </c>
      <c r="J53" s="363"/>
      <c r="K53" s="363"/>
      <c r="L53" s="363"/>
    </row>
    <row r="54" spans="1:12" ht="36.75">
      <c r="A54" s="356"/>
      <c r="B54" s="367">
        <v>7</v>
      </c>
      <c r="C54" s="368" t="s">
        <v>193</v>
      </c>
      <c r="D54" s="360">
        <v>7.2</v>
      </c>
      <c r="E54" s="360" t="s">
        <v>198</v>
      </c>
      <c r="F54" s="361" t="s">
        <v>199</v>
      </c>
      <c r="G54" s="360" t="s">
        <v>200</v>
      </c>
      <c r="H54" s="365"/>
      <c r="I54" s="364" t="s">
        <v>201</v>
      </c>
      <c r="J54" s="363"/>
      <c r="K54" s="363"/>
      <c r="L54" s="363"/>
    </row>
    <row r="55" spans="1:12" ht="24.75">
      <c r="A55" s="356"/>
      <c r="B55" s="367">
        <v>7</v>
      </c>
      <c r="C55" s="368" t="s">
        <v>193</v>
      </c>
      <c r="D55" s="360">
        <v>7.2</v>
      </c>
      <c r="E55" s="360" t="s">
        <v>198</v>
      </c>
      <c r="F55" s="361" t="s">
        <v>202</v>
      </c>
      <c r="G55" s="360" t="s">
        <v>203</v>
      </c>
      <c r="H55" s="365"/>
      <c r="I55" s="364" t="s">
        <v>204</v>
      </c>
      <c r="J55" s="363"/>
      <c r="K55" s="363"/>
      <c r="L55" s="363"/>
    </row>
    <row r="56" spans="1:12" ht="48.75">
      <c r="A56" s="356"/>
      <c r="B56" s="367">
        <v>7</v>
      </c>
      <c r="C56" s="368" t="s">
        <v>193</v>
      </c>
      <c r="D56" s="360">
        <v>7.2</v>
      </c>
      <c r="E56" s="360" t="s">
        <v>198</v>
      </c>
      <c r="F56" s="361" t="s">
        <v>205</v>
      </c>
      <c r="G56" s="360" t="s">
        <v>206</v>
      </c>
      <c r="H56" s="365"/>
      <c r="I56" s="364" t="s">
        <v>207</v>
      </c>
      <c r="J56" s="363"/>
      <c r="K56" s="363"/>
      <c r="L56" s="363"/>
    </row>
    <row r="57" spans="1:12" ht="24.75">
      <c r="A57" s="356"/>
      <c r="B57" s="367">
        <v>7</v>
      </c>
      <c r="C57" s="368" t="s">
        <v>193</v>
      </c>
      <c r="D57" s="360">
        <v>7.2</v>
      </c>
      <c r="E57" s="360" t="s">
        <v>198</v>
      </c>
      <c r="F57" s="361" t="s">
        <v>208</v>
      </c>
      <c r="G57" s="360" t="s">
        <v>209</v>
      </c>
      <c r="H57" s="360" t="s">
        <v>117</v>
      </c>
      <c r="I57" s="364" t="s">
        <v>210</v>
      </c>
      <c r="J57" s="363"/>
      <c r="K57" s="363"/>
      <c r="L57" s="363"/>
    </row>
    <row r="58" spans="1:12" ht="36.75">
      <c r="A58" s="356"/>
      <c r="B58" s="367">
        <v>7</v>
      </c>
      <c r="C58" s="368" t="s">
        <v>193</v>
      </c>
      <c r="D58" s="360">
        <v>7.2</v>
      </c>
      <c r="E58" s="360" t="s">
        <v>198</v>
      </c>
      <c r="F58" s="361" t="s">
        <v>211</v>
      </c>
      <c r="G58" s="360" t="s">
        <v>212</v>
      </c>
      <c r="H58" s="360" t="s">
        <v>117</v>
      </c>
      <c r="I58" s="364" t="s">
        <v>118</v>
      </c>
      <c r="J58" s="363"/>
      <c r="K58" s="363"/>
      <c r="L58" s="363"/>
    </row>
    <row r="59" spans="1:12" ht="24.75">
      <c r="A59" s="356"/>
      <c r="B59" s="367">
        <v>7</v>
      </c>
      <c r="C59" s="368" t="s">
        <v>193</v>
      </c>
      <c r="D59" s="360">
        <v>7.2</v>
      </c>
      <c r="E59" s="360" t="s">
        <v>198</v>
      </c>
      <c r="F59" s="361" t="s">
        <v>213</v>
      </c>
      <c r="G59" s="360" t="s">
        <v>214</v>
      </c>
      <c r="H59" s="360">
        <v>72208</v>
      </c>
      <c r="I59" s="364" t="s">
        <v>215</v>
      </c>
      <c r="J59" s="363"/>
      <c r="K59" s="363"/>
      <c r="L59" s="363"/>
    </row>
    <row r="60" spans="1:12" ht="36.75">
      <c r="A60" s="356"/>
      <c r="B60" s="367">
        <v>7</v>
      </c>
      <c r="C60" s="368" t="s">
        <v>193</v>
      </c>
      <c r="D60" s="360">
        <v>7.2</v>
      </c>
      <c r="E60" s="360" t="s">
        <v>198</v>
      </c>
      <c r="F60" s="361" t="s">
        <v>216</v>
      </c>
      <c r="G60" s="360" t="s">
        <v>217</v>
      </c>
      <c r="H60" s="360">
        <v>72206</v>
      </c>
      <c r="I60" s="364" t="s">
        <v>218</v>
      </c>
      <c r="J60" s="363"/>
      <c r="K60" s="363"/>
      <c r="L60" s="363"/>
    </row>
    <row r="61" spans="1:12" ht="36.75">
      <c r="A61" s="356"/>
      <c r="B61" s="367">
        <v>7</v>
      </c>
      <c r="C61" s="368" t="s">
        <v>193</v>
      </c>
      <c r="D61" s="360">
        <v>7.2</v>
      </c>
      <c r="E61" s="360" t="s">
        <v>198</v>
      </c>
      <c r="F61" s="361" t="s">
        <v>216</v>
      </c>
      <c r="G61" s="360" t="s">
        <v>217</v>
      </c>
      <c r="H61" s="360">
        <v>72206</v>
      </c>
      <c r="I61" s="364" t="s">
        <v>218</v>
      </c>
      <c r="J61" s="363"/>
      <c r="K61" s="363"/>
      <c r="L61" s="363"/>
    </row>
    <row r="62" spans="1:12" ht="36.75">
      <c r="A62" s="356"/>
      <c r="B62" s="367">
        <v>7</v>
      </c>
      <c r="C62" s="368" t="s">
        <v>193</v>
      </c>
      <c r="D62" s="360">
        <v>7.2</v>
      </c>
      <c r="E62" s="360" t="s">
        <v>198</v>
      </c>
      <c r="F62" s="361" t="s">
        <v>216</v>
      </c>
      <c r="G62" s="360" t="s">
        <v>217</v>
      </c>
      <c r="H62" s="360">
        <v>72206</v>
      </c>
      <c r="I62" s="364" t="s">
        <v>218</v>
      </c>
      <c r="J62" s="363"/>
      <c r="K62" s="363"/>
      <c r="L62" s="363"/>
    </row>
    <row r="63" spans="1:12" ht="36.75">
      <c r="A63" s="356"/>
      <c r="B63" s="367">
        <v>7</v>
      </c>
      <c r="C63" s="368" t="s">
        <v>193</v>
      </c>
      <c r="D63" s="360">
        <v>7.2</v>
      </c>
      <c r="E63" s="360" t="s">
        <v>198</v>
      </c>
      <c r="F63" s="361" t="s">
        <v>219</v>
      </c>
      <c r="G63" s="360" t="s">
        <v>220</v>
      </c>
      <c r="H63" s="360" t="s">
        <v>117</v>
      </c>
      <c r="I63" s="364" t="s">
        <v>118</v>
      </c>
      <c r="J63" s="363"/>
      <c r="K63" s="363"/>
      <c r="L63" s="363"/>
    </row>
    <row r="64" spans="1:12" ht="36.75">
      <c r="A64" s="356"/>
      <c r="B64" s="367">
        <v>7</v>
      </c>
      <c r="C64" s="368" t="s">
        <v>193</v>
      </c>
      <c r="D64" s="360">
        <v>7.3</v>
      </c>
      <c r="E64" s="360" t="s">
        <v>221</v>
      </c>
      <c r="F64" s="361" t="s">
        <v>222</v>
      </c>
      <c r="G64" s="360" t="s">
        <v>223</v>
      </c>
      <c r="H64" s="360">
        <v>70105</v>
      </c>
      <c r="I64" s="364" t="s">
        <v>224</v>
      </c>
      <c r="J64" s="363"/>
      <c r="K64" s="363"/>
      <c r="L64" s="363"/>
    </row>
    <row r="65" spans="1:12" ht="36.75">
      <c r="A65" s="356"/>
      <c r="B65" s="367">
        <v>7</v>
      </c>
      <c r="C65" s="368" t="s">
        <v>193</v>
      </c>
      <c r="D65" s="360">
        <v>7.3</v>
      </c>
      <c r="E65" s="360" t="s">
        <v>221</v>
      </c>
      <c r="F65" s="361" t="s">
        <v>222</v>
      </c>
      <c r="G65" s="360" t="s">
        <v>223</v>
      </c>
      <c r="H65" s="360">
        <v>70105</v>
      </c>
      <c r="I65" s="364" t="s">
        <v>224</v>
      </c>
      <c r="J65" s="363"/>
      <c r="K65" s="363"/>
      <c r="L65" s="363"/>
    </row>
    <row r="66" spans="1:12" ht="36.75">
      <c r="A66" s="356"/>
      <c r="B66" s="367">
        <v>7</v>
      </c>
      <c r="C66" s="368" t="s">
        <v>193</v>
      </c>
      <c r="D66" s="360">
        <v>7.3</v>
      </c>
      <c r="E66" s="360" t="s">
        <v>221</v>
      </c>
      <c r="F66" s="361" t="s">
        <v>225</v>
      </c>
      <c r="G66" s="360" t="s">
        <v>226</v>
      </c>
      <c r="H66" s="365"/>
      <c r="I66" s="364" t="s">
        <v>227</v>
      </c>
      <c r="J66" s="363"/>
      <c r="K66" s="363"/>
      <c r="L66" s="363"/>
    </row>
    <row r="67" spans="1:12" ht="36.75">
      <c r="A67" s="356"/>
      <c r="B67" s="367">
        <v>7</v>
      </c>
      <c r="C67" s="368" t="s">
        <v>193</v>
      </c>
      <c r="D67" s="360">
        <v>7.3</v>
      </c>
      <c r="E67" s="360" t="s">
        <v>221</v>
      </c>
      <c r="F67" s="361" t="s">
        <v>225</v>
      </c>
      <c r="G67" s="360" t="s">
        <v>226</v>
      </c>
      <c r="H67" s="365"/>
      <c r="I67" s="364" t="s">
        <v>227</v>
      </c>
      <c r="J67" s="363"/>
      <c r="K67" s="363"/>
      <c r="L67" s="363"/>
    </row>
    <row r="68" spans="1:12" ht="36.75">
      <c r="A68" s="356"/>
      <c r="B68" s="367">
        <v>7</v>
      </c>
      <c r="C68" s="368" t="s">
        <v>193</v>
      </c>
      <c r="D68" s="360">
        <v>7.4</v>
      </c>
      <c r="E68" s="360" t="s">
        <v>228</v>
      </c>
      <c r="F68" s="361" t="s">
        <v>229</v>
      </c>
      <c r="G68" s="360" t="s">
        <v>230</v>
      </c>
      <c r="H68" s="365"/>
      <c r="I68" s="364" t="s">
        <v>231</v>
      </c>
      <c r="J68" s="363"/>
      <c r="K68" s="363"/>
      <c r="L68" s="363"/>
    </row>
    <row r="69" spans="1:12" ht="24.75">
      <c r="A69" s="356"/>
      <c r="B69" s="367">
        <v>7</v>
      </c>
      <c r="C69" s="368" t="s">
        <v>193</v>
      </c>
      <c r="D69" s="360">
        <v>7.5</v>
      </c>
      <c r="E69" s="360" t="s">
        <v>232</v>
      </c>
      <c r="F69" s="361" t="s">
        <v>233</v>
      </c>
      <c r="G69" s="360" t="s">
        <v>234</v>
      </c>
      <c r="H69" s="365"/>
      <c r="I69" s="364" t="s">
        <v>235</v>
      </c>
      <c r="J69" s="363"/>
      <c r="K69" s="363"/>
      <c r="L69" s="363"/>
    </row>
    <row r="70" spans="1:12" ht="24.75">
      <c r="A70" s="356"/>
      <c r="B70" s="367">
        <v>7</v>
      </c>
      <c r="C70" s="368" t="s">
        <v>193</v>
      </c>
      <c r="D70" s="368">
        <v>7.6</v>
      </c>
      <c r="E70" s="368" t="s">
        <v>236</v>
      </c>
      <c r="F70" s="361" t="s">
        <v>237</v>
      </c>
      <c r="G70" s="360" t="s">
        <v>238</v>
      </c>
      <c r="H70" s="365"/>
      <c r="I70" s="364" t="s">
        <v>239</v>
      </c>
      <c r="J70" s="363"/>
      <c r="K70" s="363"/>
      <c r="L70" s="363"/>
    </row>
    <row r="71" spans="1:12" ht="24.75">
      <c r="A71" s="356"/>
      <c r="B71" s="367">
        <v>7</v>
      </c>
      <c r="C71" s="368" t="s">
        <v>193</v>
      </c>
      <c r="D71" s="368">
        <v>7.6</v>
      </c>
      <c r="E71" s="368" t="s">
        <v>236</v>
      </c>
      <c r="F71" s="361" t="s">
        <v>240</v>
      </c>
      <c r="G71" s="360" t="s">
        <v>241</v>
      </c>
      <c r="H71" s="360">
        <v>70426</v>
      </c>
      <c r="I71" s="364" t="s">
        <v>242</v>
      </c>
      <c r="J71" s="363"/>
      <c r="K71" s="363"/>
      <c r="L71" s="363"/>
    </row>
    <row r="72" spans="1:12" ht="36.75">
      <c r="A72" s="356"/>
      <c r="B72" s="367">
        <v>7</v>
      </c>
      <c r="C72" s="368" t="s">
        <v>193</v>
      </c>
      <c r="D72" s="368">
        <v>7.6</v>
      </c>
      <c r="E72" s="368" t="s">
        <v>236</v>
      </c>
      <c r="F72" s="361" t="s">
        <v>243</v>
      </c>
      <c r="G72" s="360" t="s">
        <v>244</v>
      </c>
      <c r="H72" s="360">
        <v>70105</v>
      </c>
      <c r="I72" s="364" t="s">
        <v>245</v>
      </c>
      <c r="J72" s="363"/>
      <c r="K72" s="363"/>
      <c r="L72" s="363"/>
    </row>
    <row r="73" spans="1:12" ht="36.75">
      <c r="A73" s="356"/>
      <c r="B73" s="367">
        <v>7</v>
      </c>
      <c r="C73" s="368" t="s">
        <v>193</v>
      </c>
      <c r="D73" s="368">
        <v>7.6</v>
      </c>
      <c r="E73" s="368" t="s">
        <v>236</v>
      </c>
      <c r="F73" s="361" t="s">
        <v>243</v>
      </c>
      <c r="G73" s="360" t="s">
        <v>244</v>
      </c>
      <c r="H73" s="360">
        <v>70105</v>
      </c>
      <c r="I73" s="364" t="s">
        <v>245</v>
      </c>
      <c r="J73" s="363"/>
      <c r="K73" s="363"/>
      <c r="L73" s="363"/>
    </row>
    <row r="74" spans="1:12" ht="36.75">
      <c r="A74" s="356"/>
      <c r="B74" s="367">
        <v>7</v>
      </c>
      <c r="C74" s="368" t="s">
        <v>193</v>
      </c>
      <c r="D74" s="368">
        <v>7.6</v>
      </c>
      <c r="E74" s="368" t="s">
        <v>236</v>
      </c>
      <c r="F74" s="361" t="s">
        <v>243</v>
      </c>
      <c r="G74" s="360" t="s">
        <v>244</v>
      </c>
      <c r="H74" s="360">
        <v>70105</v>
      </c>
      <c r="I74" s="364" t="s">
        <v>245</v>
      </c>
      <c r="J74" s="363"/>
      <c r="K74" s="363"/>
      <c r="L74" s="363"/>
    </row>
    <row r="75" spans="1:12" ht="24.75">
      <c r="A75" s="356"/>
      <c r="B75" s="367">
        <v>7</v>
      </c>
      <c r="C75" s="368" t="s">
        <v>193</v>
      </c>
      <c r="D75" s="368">
        <v>7.6</v>
      </c>
      <c r="E75" s="368" t="s">
        <v>236</v>
      </c>
      <c r="F75" s="361" t="s">
        <v>246</v>
      </c>
      <c r="G75" s="360" t="s">
        <v>247</v>
      </c>
      <c r="H75" s="360">
        <v>70105</v>
      </c>
      <c r="I75" s="364" t="s">
        <v>248</v>
      </c>
      <c r="J75" s="363"/>
      <c r="K75" s="363"/>
      <c r="L75" s="363"/>
    </row>
    <row r="76" spans="1:12" ht="36.75">
      <c r="A76" s="356"/>
      <c r="B76" s="367">
        <v>7</v>
      </c>
      <c r="C76" s="368" t="s">
        <v>193</v>
      </c>
      <c r="D76" s="368">
        <v>7.6</v>
      </c>
      <c r="E76" s="368" t="s">
        <v>236</v>
      </c>
      <c r="F76" s="361" t="s">
        <v>249</v>
      </c>
      <c r="G76" s="360" t="s">
        <v>250</v>
      </c>
      <c r="H76" s="360">
        <v>70105</v>
      </c>
      <c r="I76" s="364" t="s">
        <v>245</v>
      </c>
      <c r="J76" s="363"/>
      <c r="K76" s="363"/>
      <c r="L76" s="363"/>
    </row>
    <row r="77" spans="1:12" ht="36.75">
      <c r="A77" s="356"/>
      <c r="B77" s="367">
        <v>7</v>
      </c>
      <c r="C77" s="368" t="s">
        <v>193</v>
      </c>
      <c r="D77" s="368">
        <v>7.6</v>
      </c>
      <c r="E77" s="368" t="s">
        <v>236</v>
      </c>
      <c r="F77" s="361" t="s">
        <v>249</v>
      </c>
      <c r="G77" s="360" t="s">
        <v>250</v>
      </c>
      <c r="H77" s="365"/>
      <c r="I77" s="364" t="s">
        <v>245</v>
      </c>
      <c r="J77" s="363"/>
      <c r="K77" s="363"/>
      <c r="L77" s="363"/>
    </row>
    <row r="78" spans="1:12" ht="24.75">
      <c r="A78" s="356"/>
      <c r="B78" s="367">
        <v>7</v>
      </c>
      <c r="C78" s="368" t="s">
        <v>193</v>
      </c>
      <c r="D78" s="368">
        <v>7.6</v>
      </c>
      <c r="E78" s="368" t="s">
        <v>236</v>
      </c>
      <c r="F78" s="361" t="s">
        <v>251</v>
      </c>
      <c r="G78" s="360" t="s">
        <v>252</v>
      </c>
      <c r="H78" s="360">
        <v>70418</v>
      </c>
      <c r="I78" s="364" t="s">
        <v>253</v>
      </c>
      <c r="J78" s="363"/>
      <c r="K78" s="363"/>
      <c r="L78" s="363"/>
    </row>
    <row r="79" spans="1:12" ht="36.75">
      <c r="A79" s="356"/>
      <c r="B79" s="367">
        <v>7</v>
      </c>
      <c r="C79" s="368" t="s">
        <v>193</v>
      </c>
      <c r="D79" s="368">
        <v>7.6</v>
      </c>
      <c r="E79" s="368" t="s">
        <v>236</v>
      </c>
      <c r="F79" s="361" t="s">
        <v>254</v>
      </c>
      <c r="G79" s="360" t="s">
        <v>255</v>
      </c>
      <c r="H79" s="360">
        <v>70105</v>
      </c>
      <c r="I79" s="364" t="s">
        <v>245</v>
      </c>
      <c r="J79" s="363"/>
      <c r="K79" s="363"/>
      <c r="L79" s="363"/>
    </row>
    <row r="80" spans="1:12" ht="36.75">
      <c r="A80" s="356"/>
      <c r="B80" s="367">
        <v>7</v>
      </c>
      <c r="C80" s="368" t="s">
        <v>193</v>
      </c>
      <c r="D80" s="368">
        <v>7.6</v>
      </c>
      <c r="E80" s="368" t="s">
        <v>236</v>
      </c>
      <c r="F80" s="361" t="s">
        <v>254</v>
      </c>
      <c r="G80" s="360" t="s">
        <v>255</v>
      </c>
      <c r="H80" s="365"/>
      <c r="I80" s="364" t="s">
        <v>245</v>
      </c>
      <c r="J80" s="363"/>
      <c r="K80" s="363"/>
      <c r="L80" s="363"/>
    </row>
    <row r="81" spans="1:12" ht="24.75">
      <c r="A81" s="356"/>
      <c r="B81" s="360">
        <v>9</v>
      </c>
      <c r="C81" s="360" t="s">
        <v>256</v>
      </c>
      <c r="D81" s="360">
        <v>9.1</v>
      </c>
      <c r="E81" s="360" t="s">
        <v>257</v>
      </c>
      <c r="F81" s="361" t="s">
        <v>258</v>
      </c>
      <c r="G81" s="360" t="s">
        <v>259</v>
      </c>
      <c r="H81" s="365"/>
      <c r="I81" s="364" t="s">
        <v>245</v>
      </c>
      <c r="J81" s="363"/>
      <c r="K81" s="363"/>
      <c r="L81" s="363"/>
    </row>
    <row r="82" spans="1:12" ht="36">
      <c r="A82" s="356"/>
      <c r="B82" s="368">
        <v>11</v>
      </c>
      <c r="C82" s="368" t="s">
        <v>260</v>
      </c>
      <c r="D82" s="360">
        <v>11.1</v>
      </c>
      <c r="E82" s="360" t="s">
        <v>261</v>
      </c>
      <c r="F82" s="361" t="s">
        <v>262</v>
      </c>
      <c r="G82" s="360" t="s">
        <v>263</v>
      </c>
      <c r="H82" s="365"/>
      <c r="I82" s="364" t="s">
        <v>264</v>
      </c>
      <c r="J82" s="363"/>
      <c r="K82" s="363"/>
      <c r="L82" s="363"/>
    </row>
    <row r="83" spans="1:12" ht="48.75">
      <c r="A83" s="356"/>
      <c r="B83" s="368">
        <v>11</v>
      </c>
      <c r="C83" s="368" t="s">
        <v>260</v>
      </c>
      <c r="D83" s="360">
        <v>11.2</v>
      </c>
      <c r="E83" s="360" t="s">
        <v>265</v>
      </c>
      <c r="F83" s="361" t="s">
        <v>266</v>
      </c>
      <c r="G83" s="360" t="s">
        <v>267</v>
      </c>
      <c r="H83" s="360">
        <v>70801</v>
      </c>
      <c r="I83" s="364" t="s">
        <v>268</v>
      </c>
      <c r="J83" s="363"/>
      <c r="K83" s="363"/>
      <c r="L83" s="363"/>
    </row>
    <row r="84" spans="1:12" ht="48.75">
      <c r="A84" s="356"/>
      <c r="B84" s="368">
        <v>11</v>
      </c>
      <c r="C84" s="368" t="s">
        <v>260</v>
      </c>
      <c r="D84" s="360">
        <v>11.2</v>
      </c>
      <c r="E84" s="360" t="s">
        <v>265</v>
      </c>
      <c r="F84" s="361" t="s">
        <v>266</v>
      </c>
      <c r="G84" s="360" t="s">
        <v>267</v>
      </c>
      <c r="H84" s="360">
        <v>70801</v>
      </c>
      <c r="I84" s="364" t="s">
        <v>268</v>
      </c>
      <c r="J84" s="363"/>
      <c r="K84" s="363"/>
      <c r="L84" s="363"/>
    </row>
    <row r="85" spans="1:12" ht="48.75">
      <c r="A85" s="356"/>
      <c r="B85" s="368">
        <v>11</v>
      </c>
      <c r="C85" s="368" t="s">
        <v>260</v>
      </c>
      <c r="D85" s="360">
        <v>11.2</v>
      </c>
      <c r="E85" s="360" t="s">
        <v>265</v>
      </c>
      <c r="F85" s="361" t="s">
        <v>266</v>
      </c>
      <c r="G85" s="360" t="s">
        <v>267</v>
      </c>
      <c r="H85" s="360">
        <v>70802</v>
      </c>
      <c r="I85" s="364" t="s">
        <v>269</v>
      </c>
      <c r="J85" s="363"/>
      <c r="K85" s="363"/>
      <c r="L85" s="363"/>
    </row>
    <row r="86" spans="1:12" ht="48.75">
      <c r="A86" s="356"/>
      <c r="B86" s="368">
        <v>11</v>
      </c>
      <c r="C86" s="368" t="s">
        <v>260</v>
      </c>
      <c r="D86" s="360">
        <v>11.2</v>
      </c>
      <c r="E86" s="360" t="s">
        <v>265</v>
      </c>
      <c r="F86" s="361" t="s">
        <v>270</v>
      </c>
      <c r="G86" s="360" t="s">
        <v>271</v>
      </c>
      <c r="H86" s="365"/>
      <c r="I86" s="364" t="s">
        <v>264</v>
      </c>
      <c r="J86" s="363"/>
      <c r="K86" s="363"/>
      <c r="L86" s="363"/>
    </row>
    <row r="87" spans="1:12" ht="48.75">
      <c r="A87" s="356"/>
      <c r="B87" s="368">
        <v>11</v>
      </c>
      <c r="C87" s="368" t="s">
        <v>260</v>
      </c>
      <c r="D87" s="360">
        <v>11.2</v>
      </c>
      <c r="E87" s="360" t="s">
        <v>265</v>
      </c>
      <c r="F87" s="361" t="s">
        <v>272</v>
      </c>
      <c r="G87" s="360" t="s">
        <v>273</v>
      </c>
      <c r="H87" s="365"/>
      <c r="I87" s="364" t="s">
        <v>274</v>
      </c>
      <c r="J87" s="363"/>
      <c r="K87" s="363"/>
      <c r="L87" s="363"/>
    </row>
    <row r="88" spans="1:12" ht="36">
      <c r="A88" s="356"/>
      <c r="B88" s="368">
        <v>11</v>
      </c>
      <c r="C88" s="368" t="s">
        <v>260</v>
      </c>
      <c r="D88" s="360">
        <v>11.4</v>
      </c>
      <c r="E88" s="360" t="s">
        <v>275</v>
      </c>
      <c r="F88" s="361" t="s">
        <v>276</v>
      </c>
      <c r="G88" s="360" t="s">
        <v>277</v>
      </c>
      <c r="H88" s="360">
        <v>71703</v>
      </c>
      <c r="I88" s="364" t="s">
        <v>278</v>
      </c>
      <c r="J88" s="363"/>
      <c r="K88" s="363"/>
      <c r="L88" s="363"/>
    </row>
    <row r="89" spans="1:12" ht="36">
      <c r="A89" s="356"/>
      <c r="B89" s="368">
        <v>11</v>
      </c>
      <c r="C89" s="368" t="s">
        <v>260</v>
      </c>
      <c r="D89" s="360">
        <v>11.4</v>
      </c>
      <c r="E89" s="360" t="s">
        <v>275</v>
      </c>
      <c r="F89" s="361" t="s">
        <v>276</v>
      </c>
      <c r="G89" s="360" t="s">
        <v>277</v>
      </c>
      <c r="H89" s="365"/>
      <c r="I89" s="364" t="s">
        <v>278</v>
      </c>
      <c r="J89" s="363"/>
      <c r="K89" s="363"/>
      <c r="L89" s="363"/>
    </row>
    <row r="90" spans="1:12" ht="36.75">
      <c r="A90" s="356"/>
      <c r="B90" s="368">
        <v>11</v>
      </c>
      <c r="C90" s="368" t="s">
        <v>260</v>
      </c>
      <c r="D90" s="360">
        <v>11.5</v>
      </c>
      <c r="E90" s="360" t="s">
        <v>279</v>
      </c>
      <c r="F90" s="361" t="s">
        <v>280</v>
      </c>
      <c r="G90" s="360" t="s">
        <v>281</v>
      </c>
      <c r="H90" s="365"/>
      <c r="I90" s="364" t="s">
        <v>282</v>
      </c>
      <c r="J90" s="363"/>
      <c r="K90" s="363"/>
      <c r="L90" s="363"/>
    </row>
    <row r="91" spans="1:12" ht="36.75">
      <c r="A91" s="356"/>
      <c r="B91" s="368">
        <v>11</v>
      </c>
      <c r="C91" s="368" t="s">
        <v>260</v>
      </c>
      <c r="D91" s="360">
        <v>11.6</v>
      </c>
      <c r="E91" s="360" t="s">
        <v>283</v>
      </c>
      <c r="F91" s="361" t="s">
        <v>284</v>
      </c>
      <c r="G91" s="360" t="s">
        <v>285</v>
      </c>
      <c r="H91" s="365"/>
      <c r="I91" s="364" t="s">
        <v>286</v>
      </c>
      <c r="J91" s="363"/>
      <c r="K91" s="363"/>
      <c r="L91" s="363"/>
    </row>
    <row r="92" spans="1:12" ht="36.75">
      <c r="A92" s="356"/>
      <c r="B92" s="368">
        <v>11</v>
      </c>
      <c r="C92" s="368" t="s">
        <v>260</v>
      </c>
      <c r="D92" s="360">
        <v>11.7</v>
      </c>
      <c r="E92" s="360" t="s">
        <v>287</v>
      </c>
      <c r="F92" s="361" t="s">
        <v>288</v>
      </c>
      <c r="G92" s="360" t="s">
        <v>289</v>
      </c>
      <c r="H92" s="360">
        <v>71105</v>
      </c>
      <c r="I92" s="364" t="s">
        <v>290</v>
      </c>
      <c r="J92" s="363"/>
      <c r="K92" s="363"/>
      <c r="L92" s="363"/>
    </row>
    <row r="93" spans="1:12" ht="36">
      <c r="A93" s="356"/>
      <c r="B93" s="368">
        <v>11</v>
      </c>
      <c r="C93" s="368" t="s">
        <v>260</v>
      </c>
      <c r="D93" s="360">
        <v>11.7</v>
      </c>
      <c r="E93" s="360" t="s">
        <v>287</v>
      </c>
      <c r="F93" s="361" t="s">
        <v>288</v>
      </c>
      <c r="G93" s="360" t="s">
        <v>289</v>
      </c>
      <c r="H93" s="360">
        <v>71101</v>
      </c>
      <c r="I93" s="364" t="s">
        <v>291</v>
      </c>
      <c r="J93" s="363"/>
      <c r="K93" s="363"/>
      <c r="L93" s="363"/>
    </row>
    <row r="94" spans="1:12" ht="36">
      <c r="A94" s="356"/>
      <c r="B94" s="368">
        <v>11</v>
      </c>
      <c r="C94" s="368" t="s">
        <v>260</v>
      </c>
      <c r="D94" s="360">
        <v>11.7</v>
      </c>
      <c r="E94" s="360" t="s">
        <v>287</v>
      </c>
      <c r="F94" s="361" t="s">
        <v>288</v>
      </c>
      <c r="G94" s="360" t="s">
        <v>289</v>
      </c>
      <c r="H94" s="365"/>
      <c r="I94" s="364" t="s">
        <v>292</v>
      </c>
      <c r="J94" s="363"/>
      <c r="K94" s="363"/>
      <c r="L94" s="363"/>
    </row>
    <row r="95" spans="1:12">
      <c r="A95" s="356"/>
      <c r="B95" s="368"/>
      <c r="C95" s="368"/>
      <c r="D95" s="360"/>
      <c r="E95" s="360"/>
      <c r="F95" s="361"/>
      <c r="G95" s="360"/>
      <c r="H95" s="365"/>
      <c r="I95" s="364"/>
      <c r="J95" s="363"/>
      <c r="K95" s="363"/>
      <c r="L95" s="363"/>
    </row>
    <row r="96" spans="1:12" ht="36.75">
      <c r="A96" s="356"/>
      <c r="B96" s="368">
        <v>11</v>
      </c>
      <c r="C96" s="368" t="s">
        <v>260</v>
      </c>
      <c r="D96" s="360">
        <v>11.8</v>
      </c>
      <c r="E96" s="360" t="s">
        <v>293</v>
      </c>
      <c r="F96" s="361" t="s">
        <v>294</v>
      </c>
      <c r="G96" s="360" t="s">
        <v>295</v>
      </c>
      <c r="H96" s="365"/>
      <c r="I96" s="364" t="s">
        <v>296</v>
      </c>
      <c r="J96" s="363"/>
      <c r="K96" s="363"/>
      <c r="L96" s="363"/>
    </row>
    <row r="97" spans="1:12" ht="36.75">
      <c r="A97" s="356"/>
      <c r="B97" s="368">
        <v>11</v>
      </c>
      <c r="C97" s="368" t="s">
        <v>260</v>
      </c>
      <c r="D97" s="360">
        <v>11.8</v>
      </c>
      <c r="E97" s="360" t="s">
        <v>293</v>
      </c>
      <c r="F97" s="361" t="s">
        <v>294</v>
      </c>
      <c r="G97" s="360" t="s">
        <v>295</v>
      </c>
      <c r="H97" s="365"/>
      <c r="I97" s="364" t="s">
        <v>296</v>
      </c>
      <c r="J97" s="363"/>
      <c r="K97" s="363"/>
      <c r="L97" s="363"/>
    </row>
    <row r="98" spans="1:12">
      <c r="A98" s="356"/>
      <c r="B98" s="368"/>
      <c r="C98" s="368"/>
      <c r="D98" s="360"/>
      <c r="E98" s="360"/>
      <c r="F98" s="361"/>
      <c r="G98" s="360"/>
      <c r="H98" s="360"/>
      <c r="I98" s="364"/>
      <c r="J98" s="363"/>
      <c r="K98" s="363"/>
      <c r="L98" s="363"/>
    </row>
    <row r="99" spans="1:12" ht="36">
      <c r="A99" s="356"/>
      <c r="B99" s="368">
        <v>11</v>
      </c>
      <c r="C99" s="368" t="s">
        <v>260</v>
      </c>
      <c r="D99" s="360">
        <v>11.9</v>
      </c>
      <c r="E99" s="360" t="s">
        <v>297</v>
      </c>
      <c r="F99" s="361" t="s">
        <v>298</v>
      </c>
      <c r="G99" s="360" t="s">
        <v>299</v>
      </c>
      <c r="H99" s="360">
        <v>71508</v>
      </c>
      <c r="I99" s="364" t="s">
        <v>300</v>
      </c>
      <c r="J99" s="363"/>
      <c r="K99" s="363"/>
      <c r="L99" s="363"/>
    </row>
    <row r="100" spans="1:12">
      <c r="A100" s="356"/>
      <c r="B100" s="368"/>
      <c r="C100" s="368"/>
      <c r="D100" s="360"/>
      <c r="E100" s="360"/>
      <c r="F100" s="361"/>
      <c r="G100" s="360"/>
      <c r="H100" s="360"/>
      <c r="I100" s="364"/>
      <c r="J100" s="363"/>
      <c r="K100" s="363"/>
      <c r="L100" s="363"/>
    </row>
    <row r="101" spans="1:12" ht="36">
      <c r="A101" s="356"/>
      <c r="B101" s="368">
        <v>11</v>
      </c>
      <c r="C101" s="368" t="s">
        <v>260</v>
      </c>
      <c r="D101" s="360">
        <v>11.9</v>
      </c>
      <c r="E101" s="360" t="s">
        <v>297</v>
      </c>
      <c r="F101" s="361" t="s">
        <v>298</v>
      </c>
      <c r="G101" s="360" t="s">
        <v>299</v>
      </c>
      <c r="H101" s="360">
        <v>70901</v>
      </c>
      <c r="I101" s="364" t="s">
        <v>301</v>
      </c>
      <c r="J101" s="363"/>
      <c r="K101" s="363"/>
      <c r="L101" s="363"/>
    </row>
    <row r="102" spans="1:12">
      <c r="A102" s="356"/>
      <c r="B102" s="368"/>
      <c r="C102" s="368"/>
      <c r="D102" s="360"/>
      <c r="E102" s="360"/>
      <c r="F102" s="361"/>
      <c r="G102" s="360"/>
      <c r="H102" s="360"/>
      <c r="I102" s="364"/>
      <c r="J102" s="363"/>
      <c r="K102" s="363"/>
      <c r="L102" s="363"/>
    </row>
    <row r="103" spans="1:12">
      <c r="A103" s="356"/>
      <c r="B103" s="368"/>
      <c r="C103" s="368"/>
      <c r="D103" s="360"/>
      <c r="E103" s="360"/>
      <c r="F103" s="361"/>
      <c r="G103" s="360"/>
      <c r="H103" s="365"/>
      <c r="I103" s="364"/>
      <c r="J103" s="363"/>
      <c r="K103" s="363"/>
      <c r="L103" s="363"/>
    </row>
    <row r="104" spans="1:12" ht="36">
      <c r="A104" s="356"/>
      <c r="B104" s="368">
        <v>11</v>
      </c>
      <c r="C104" s="368" t="s">
        <v>260</v>
      </c>
      <c r="D104" s="360">
        <v>11.9</v>
      </c>
      <c r="E104" s="360" t="s">
        <v>297</v>
      </c>
      <c r="F104" s="361" t="s">
        <v>298</v>
      </c>
      <c r="G104" s="360" t="s">
        <v>299</v>
      </c>
      <c r="H104" s="365"/>
      <c r="I104" s="364" t="s">
        <v>301</v>
      </c>
      <c r="J104" s="363"/>
      <c r="K104" s="363"/>
      <c r="L104" s="363"/>
    </row>
    <row r="105" spans="1:12" ht="36">
      <c r="A105" s="356"/>
      <c r="B105" s="368">
        <v>11</v>
      </c>
      <c r="C105" s="368" t="s">
        <v>260</v>
      </c>
      <c r="D105" s="360">
        <v>11.9</v>
      </c>
      <c r="E105" s="360" t="s">
        <v>297</v>
      </c>
      <c r="F105" s="361" t="s">
        <v>298</v>
      </c>
      <c r="G105" s="360" t="s">
        <v>299</v>
      </c>
      <c r="H105" s="360" t="s">
        <v>302</v>
      </c>
      <c r="I105" s="364" t="s">
        <v>303</v>
      </c>
      <c r="J105" s="363"/>
      <c r="K105" s="363">
        <v>7090001</v>
      </c>
      <c r="L105" s="363"/>
    </row>
    <row r="106" spans="1:12">
      <c r="A106" s="44"/>
      <c r="B106" s="45"/>
      <c r="C106" s="45"/>
      <c r="D106" s="46"/>
      <c r="E106" s="46"/>
      <c r="F106" s="47"/>
      <c r="G106" s="46"/>
      <c r="H106" s="46"/>
      <c r="I106" s="48"/>
      <c r="J106" s="44"/>
      <c r="K106" s="44"/>
      <c r="L106" s="44"/>
    </row>
  </sheetData>
  <mergeCells count="5">
    <mergeCell ref="B5:C5"/>
    <mergeCell ref="D5:E5"/>
    <mergeCell ref="F5:G5"/>
    <mergeCell ref="H5:J5"/>
    <mergeCell ref="K5:L5"/>
  </mergeCells>
  <pageMargins left="0.7" right="0.45" top="0.75" bottom="0.75" header="0" footer="0"/>
  <pageSetup scale="85" orientation="landscape"/>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00000"/>
  </sheetPr>
  <dimension ref="A1:P131"/>
  <sheetViews>
    <sheetView showGridLines="0" workbookViewId="0">
      <selection activeCell="A11" sqref="A11"/>
    </sheetView>
  </sheetViews>
  <sheetFormatPr defaultColWidth="14.42578125" defaultRowHeight="15" customHeight="1"/>
  <cols>
    <col min="1" max="1" width="10.85546875" customWidth="1"/>
    <col min="2" max="2" width="27.140625" customWidth="1"/>
    <col min="3" max="3" width="10.85546875" customWidth="1"/>
    <col min="4" max="4" width="23.85546875" customWidth="1"/>
    <col min="5" max="5" width="11.7109375" customWidth="1"/>
    <col min="6" max="6" width="32.28515625" customWidth="1"/>
    <col min="7" max="7" width="7" customWidth="1"/>
    <col min="8" max="8" width="6.85546875" customWidth="1"/>
    <col min="9" max="9" width="7.28515625" customWidth="1"/>
    <col min="10" max="10" width="7.140625" customWidth="1"/>
    <col min="11" max="11" width="7.5703125" customWidth="1"/>
    <col min="12" max="12" width="7.140625" customWidth="1"/>
    <col min="13" max="13" width="14.5703125" customWidth="1"/>
    <col min="14" max="15" width="11.140625" customWidth="1"/>
    <col min="16" max="16" width="22.85546875" customWidth="1"/>
  </cols>
  <sheetData>
    <row r="1" spans="1:16" ht="12.75" customHeight="1">
      <c r="A1" s="49"/>
      <c r="B1" s="49"/>
      <c r="C1" s="49"/>
      <c r="D1" s="49"/>
      <c r="E1" s="49"/>
      <c r="F1" s="49"/>
      <c r="G1" s="49"/>
      <c r="H1" s="49"/>
      <c r="I1" s="49"/>
      <c r="J1" s="50"/>
      <c r="K1" s="50"/>
      <c r="L1" s="50"/>
      <c r="M1" s="49"/>
      <c r="N1" s="51"/>
      <c r="O1" s="51"/>
      <c r="P1" s="51" t="s">
        <v>37</v>
      </c>
    </row>
    <row r="2" spans="1:16" ht="12.75" customHeight="1">
      <c r="A2" s="49"/>
      <c r="B2" s="49"/>
      <c r="C2" s="49"/>
      <c r="D2" s="49"/>
      <c r="E2" s="49"/>
      <c r="F2" s="49"/>
      <c r="G2" s="49"/>
      <c r="H2" s="49"/>
      <c r="I2" s="49"/>
      <c r="J2" s="50"/>
      <c r="K2" s="50"/>
      <c r="L2" s="50"/>
      <c r="M2" s="49"/>
      <c r="N2" s="51"/>
      <c r="O2" s="49"/>
      <c r="P2" s="52"/>
    </row>
    <row r="3" spans="1:16" ht="21" customHeight="1" thickBot="1">
      <c r="A3" s="53" t="s">
        <v>304</v>
      </c>
      <c r="B3" s="54"/>
      <c r="C3" s="54"/>
      <c r="D3" s="55"/>
      <c r="E3" s="55"/>
      <c r="F3" s="55"/>
      <c r="G3" s="55"/>
      <c r="H3" s="55"/>
      <c r="I3" s="55"/>
      <c r="J3" s="56"/>
      <c r="K3" s="56"/>
      <c r="L3" s="56"/>
      <c r="M3" s="55"/>
      <c r="N3" s="52"/>
      <c r="O3" s="52"/>
      <c r="P3" s="52"/>
    </row>
    <row r="4" spans="1:16" ht="21" customHeight="1" thickBot="1">
      <c r="A4" s="57" t="s">
        <v>39</v>
      </c>
      <c r="B4" s="58"/>
      <c r="C4" s="58"/>
      <c r="D4" s="49"/>
      <c r="E4" s="58"/>
      <c r="F4" s="49"/>
      <c r="G4" s="49"/>
      <c r="H4" s="49"/>
      <c r="I4" s="49"/>
      <c r="J4" s="50"/>
      <c r="K4" s="50"/>
      <c r="L4" s="50"/>
      <c r="M4" s="49"/>
      <c r="N4" s="49"/>
      <c r="O4" s="49"/>
      <c r="P4" s="52"/>
    </row>
    <row r="5" spans="1:16" ht="12.75" customHeight="1">
      <c r="A5" s="49"/>
      <c r="B5" s="49"/>
      <c r="C5" s="49"/>
      <c r="D5" s="49"/>
      <c r="E5" s="49"/>
      <c r="F5" s="49"/>
      <c r="G5" s="49"/>
      <c r="H5" s="49"/>
      <c r="I5" s="49"/>
      <c r="J5" s="50"/>
      <c r="K5" s="50"/>
      <c r="L5" s="50"/>
      <c r="M5" s="49"/>
      <c r="N5" s="49"/>
      <c r="O5" s="49"/>
      <c r="P5" s="52"/>
    </row>
    <row r="6" spans="1:16" ht="51" customHeight="1">
      <c r="A6" s="529" t="s">
        <v>2923</v>
      </c>
      <c r="B6" s="532" t="s">
        <v>330</v>
      </c>
      <c r="C6" s="535" t="s">
        <v>2933</v>
      </c>
      <c r="D6" s="538" t="s">
        <v>305</v>
      </c>
      <c r="E6" s="548" t="s">
        <v>306</v>
      </c>
      <c r="F6" s="522"/>
      <c r="G6" s="523"/>
      <c r="H6" s="544" t="s">
        <v>307</v>
      </c>
      <c r="I6" s="522"/>
      <c r="J6" s="522"/>
      <c r="K6" s="522"/>
      <c r="L6" s="523"/>
      <c r="M6" s="544" t="s">
        <v>308</v>
      </c>
      <c r="N6" s="522"/>
      <c r="O6" s="523"/>
      <c r="P6" s="539" t="s">
        <v>309</v>
      </c>
    </row>
    <row r="7" spans="1:16" ht="15.75" customHeight="1">
      <c r="A7" s="530"/>
      <c r="B7" s="533"/>
      <c r="C7" s="536"/>
      <c r="D7" s="536"/>
      <c r="E7" s="541" t="s">
        <v>310</v>
      </c>
      <c r="F7" s="542" t="s">
        <v>2934</v>
      </c>
      <c r="G7" s="543" t="s">
        <v>3</v>
      </c>
      <c r="H7" s="544"/>
      <c r="I7" s="523"/>
      <c r="J7" s="545" t="s">
        <v>8</v>
      </c>
      <c r="K7" s="522"/>
      <c r="L7" s="523"/>
      <c r="M7" s="543" t="s">
        <v>311</v>
      </c>
      <c r="N7" s="546" t="s">
        <v>312</v>
      </c>
      <c r="O7" s="547"/>
      <c r="P7" s="525"/>
    </row>
    <row r="8" spans="1:16" ht="24.75" customHeight="1" thickBot="1">
      <c r="A8" s="531"/>
      <c r="B8" s="534"/>
      <c r="C8" s="537"/>
      <c r="D8" s="537"/>
      <c r="E8" s="540"/>
      <c r="F8" s="540"/>
      <c r="G8" s="540"/>
      <c r="H8" s="59" t="s">
        <v>313</v>
      </c>
      <c r="I8" s="59" t="s">
        <v>314</v>
      </c>
      <c r="J8" s="60">
        <v>2025</v>
      </c>
      <c r="K8" s="60">
        <v>2026</v>
      </c>
      <c r="L8" s="60">
        <v>2027</v>
      </c>
      <c r="M8" s="540"/>
      <c r="N8" s="61">
        <v>2026</v>
      </c>
      <c r="O8" s="61">
        <v>2027</v>
      </c>
      <c r="P8" s="540"/>
    </row>
    <row r="9" spans="1:16" ht="16.5" customHeight="1">
      <c r="A9" s="508" t="s">
        <v>52</v>
      </c>
      <c r="B9" s="508" t="s">
        <v>53</v>
      </c>
      <c r="C9" s="102" t="s">
        <v>54</v>
      </c>
      <c r="D9" s="102" t="s">
        <v>55</v>
      </c>
      <c r="E9" s="102" t="s">
        <v>56</v>
      </c>
      <c r="F9" s="102" t="s">
        <v>57</v>
      </c>
      <c r="G9" s="102" t="s">
        <v>58</v>
      </c>
      <c r="H9" s="509" t="s">
        <v>59</v>
      </c>
      <c r="I9" s="509" t="s">
        <v>60</v>
      </c>
      <c r="J9" s="509" t="s">
        <v>61</v>
      </c>
      <c r="K9" s="102" t="s">
        <v>62</v>
      </c>
      <c r="L9" s="102" t="s">
        <v>315</v>
      </c>
      <c r="M9" s="102" t="s">
        <v>316</v>
      </c>
      <c r="N9" s="102" t="s">
        <v>317</v>
      </c>
      <c r="O9" s="510" t="s">
        <v>2927</v>
      </c>
      <c r="P9" s="510" t="s">
        <v>2928</v>
      </c>
    </row>
    <row r="10" spans="1:16" ht="24.75" customHeight="1">
      <c r="A10" s="62" t="s">
        <v>318</v>
      </c>
      <c r="B10" s="62" t="str">
        <f t="shared" ref="B10:C10" si="0">A10</f>
        <v>Өөрчлөхгүй, Маягт-1 -ээс автоматаар татагдана.</v>
      </c>
      <c r="C10" s="62" t="str">
        <f t="shared" si="0"/>
        <v>Өөрчлөхгүй, Маягт-1 -ээс автоматаар татагдана.</v>
      </c>
      <c r="D10" s="62" t="str">
        <f>A10</f>
        <v>Өөрчлөхгүй, Маягт-1 -ээс автоматаар татагдана.</v>
      </c>
      <c r="E10" s="62" t="s">
        <v>64</v>
      </c>
      <c r="F10" s="62" t="s">
        <v>64</v>
      </c>
      <c r="G10" s="62" t="s">
        <v>64</v>
      </c>
      <c r="H10" s="62" t="s">
        <v>64</v>
      </c>
      <c r="I10" s="62" t="s">
        <v>64</v>
      </c>
      <c r="J10" s="62" t="s">
        <v>64</v>
      </c>
      <c r="K10" s="62" t="s">
        <v>64</v>
      </c>
      <c r="L10" s="62" t="s">
        <v>64</v>
      </c>
      <c r="M10" s="355" t="s">
        <v>2924</v>
      </c>
      <c r="N10" s="62" t="s">
        <v>319</v>
      </c>
      <c r="O10" s="62" t="s">
        <v>319</v>
      </c>
      <c r="P10" s="63" t="s">
        <v>320</v>
      </c>
    </row>
    <row r="11" spans="1:16" ht="36.75" customHeight="1">
      <c r="A11" s="64">
        <f ca="1">IFERROR(__xludf.DUMMYFUNCTION("IMPORTRANGE(""https://docs.google.com/spreadsheets/d/1MG2Q7g-_LNuB8rD1DNNLZJMinfEbMWi1KnaRra39GHY/edit#gid=1308958296"",""Маягт 1!H9:I117"")"),71801)</f>
        <v>71801</v>
      </c>
      <c r="B11" s="65" t="str">
        <f ca="1">IFERROR(__xludf.DUMMYFUNCTION("""COMPUTED_VALUE"""),"Сургуулийн өмнөх боловсрол хөтөлбөр")</f>
        <v>Сургуулийн өмнөх боловсрол хөтөлбөр</v>
      </c>
      <c r="C11" s="64">
        <f ca="1">IFERROR(__xludf.DUMMYFUNCTION("IMPORTRANGE(""https://docs.google.com/spreadsheets/d/1MG2Q7g-_LNuB8rD1DNNLZJMinfEbMWi1KnaRra39GHY/edit#gid=1308958296"",""Маягт 1!K9:L117"")"),7180101)</f>
        <v>7180101</v>
      </c>
      <c r="D11" s="64" t="str">
        <f ca="1">IFERROR(__xludf.DUMMYFUNCTION("""COMPUTED_VALUE"""),"СӨБ-ийн хүртээмж нэмэгдүүлнэ")</f>
        <v>СӨБ-ийн хүртээмж нэмэгдүүлнэ</v>
      </c>
      <c r="E11" s="64">
        <v>718010101</v>
      </c>
      <c r="F11" s="64" t="s">
        <v>321</v>
      </c>
      <c r="G11" s="64" t="s">
        <v>322</v>
      </c>
      <c r="H11" s="64">
        <v>2023</v>
      </c>
      <c r="I11" s="64">
        <v>55</v>
      </c>
      <c r="J11" s="66">
        <v>60</v>
      </c>
      <c r="K11" s="66">
        <v>70</v>
      </c>
      <c r="L11" s="66">
        <v>90</v>
      </c>
      <c r="M11" s="67">
        <f ca="1">IFERROR(__xludf.DUMMYFUNCTION("if(A11&lt;&gt;A10, IFERROR(QUERY('Маягт 3'!$A$10:$K131,""select sum(Col11) where Col1=""&amp;A11&amp;"" label sum(Col11) ''""), """"),"""")"),824010003)</f>
        <v>824010003</v>
      </c>
      <c r="N11" s="68"/>
      <c r="O11" s="68"/>
      <c r="P11" s="64"/>
    </row>
    <row r="12" spans="1:16" ht="40.5" customHeight="1">
      <c r="A12" s="64">
        <f ca="1">IFERROR(__xludf.DUMMYFUNCTION("""COMPUTED_VALUE"""),71801)</f>
        <v>71801</v>
      </c>
      <c r="B12" s="65" t="str">
        <f ca="1">IFERROR(__xludf.DUMMYFUNCTION("""COMPUTED_VALUE"""),"Сургуулийн өмнөх боловсрол хөтөлбөр")</f>
        <v>Сургуулийн өмнөх боловсрол хөтөлбөр</v>
      </c>
      <c r="C12" s="64">
        <f ca="1">IFERROR(__xludf.DUMMYFUNCTION("""COMPUTED_VALUE"""),7180102)</f>
        <v>7180102</v>
      </c>
      <c r="D12" s="64" t="str">
        <f ca="1">IFERROR(__xludf.DUMMYFUNCTION("""COMPUTED_VALUE"""),"Стандартын шаардлага хангасан орчинтой цэцэрлэгийг нэмэгдүүлнэ.")</f>
        <v>Стандартын шаардлага хангасан орчинтой цэцэрлэгийг нэмэгдүүлнэ.</v>
      </c>
      <c r="E12" s="69">
        <v>718010201</v>
      </c>
      <c r="F12" s="64" t="s">
        <v>323</v>
      </c>
      <c r="G12" s="70" t="s">
        <v>324</v>
      </c>
      <c r="H12" s="70">
        <v>2023</v>
      </c>
      <c r="I12" s="70">
        <v>3</v>
      </c>
      <c r="J12" s="71">
        <v>0.01</v>
      </c>
      <c r="K12" s="72">
        <v>0.05</v>
      </c>
      <c r="L12" s="72">
        <v>5</v>
      </c>
      <c r="M12" s="67" t="str">
        <f ca="1">IFERROR(__xludf.DUMMYFUNCTION("if(A12&lt;&gt;A11, IFERROR(QUERY('Маягт 3'!$A$10:$K131,""select sum(Col11) where Col1=""&amp;A12&amp;"" label sum(Col11) ''""), """"),"""")"),"")</f>
        <v/>
      </c>
      <c r="N12" s="69"/>
      <c r="O12" s="69"/>
      <c r="P12" s="73"/>
    </row>
    <row r="13" spans="1:16" ht="22.5" customHeight="1">
      <c r="A13" s="64">
        <f ca="1">IFERROR(__xludf.DUMMYFUNCTION("""COMPUTED_VALUE"""),71802)</f>
        <v>71802</v>
      </c>
      <c r="B13" s="65" t="str">
        <f ca="1">IFERROR(__xludf.DUMMYFUNCTION("""COMPUTED_VALUE"""),"Ерөнхий боловсрол хөтөлбөр")</f>
        <v>Ерөнхий боловсрол хөтөлбөр</v>
      </c>
      <c r="C13" s="64">
        <f ca="1">IFERROR(__xludf.DUMMYFUNCTION("""COMPUTED_VALUE"""),7180201)</f>
        <v>7180201</v>
      </c>
      <c r="D13" s="64" t="str">
        <f ca="1">IFERROR(__xludf.DUMMYFUNCTION("""COMPUTED_VALUE"""),"ЕБС-ын стандарт хангасан сургалтын орчныг сайжруулна")</f>
        <v>ЕБС-ын стандарт хангасан сургалтын орчныг сайжруулна</v>
      </c>
      <c r="E13" s="69">
        <v>718020101</v>
      </c>
      <c r="F13" s="70" t="s">
        <v>325</v>
      </c>
      <c r="G13" s="70" t="s">
        <v>324</v>
      </c>
      <c r="H13" s="70">
        <v>2023</v>
      </c>
      <c r="I13" s="70">
        <v>7</v>
      </c>
      <c r="J13" s="71">
        <v>5</v>
      </c>
      <c r="K13" s="72">
        <v>8</v>
      </c>
      <c r="L13" s="72">
        <v>6</v>
      </c>
      <c r="M13" s="67">
        <f ca="1">IFERROR(__xludf.DUMMYFUNCTION("if(A13&lt;&gt;A12, IFERROR(QUERY('Маягт 3'!$A$10:$K131,""select sum(Col11) where Col1=""&amp;A13&amp;"" label sum(Col11) ''""), """"),"""")"),664347.1)</f>
        <v>664347.1</v>
      </c>
      <c r="N13" s="74"/>
      <c r="O13" s="74"/>
      <c r="P13" s="73"/>
    </row>
    <row r="14" spans="1:16" ht="22.5" customHeight="1">
      <c r="A14" s="64">
        <f ca="1">IFERROR(__xludf.DUMMYFUNCTION("""COMPUTED_VALUE"""),71802)</f>
        <v>71802</v>
      </c>
      <c r="B14" s="65" t="str">
        <f ca="1">IFERROR(__xludf.DUMMYFUNCTION("""COMPUTED_VALUE"""),"Ерөнхий боловсрол хөтөлбөр")</f>
        <v>Ерөнхий боловсрол хөтөлбөр</v>
      </c>
      <c r="C14" s="64">
        <f ca="1">IFERROR(__xludf.DUMMYFUNCTION("""COMPUTED_VALUE"""),7180202)</f>
        <v>7180202</v>
      </c>
      <c r="D14" s="64"/>
      <c r="E14" s="69"/>
      <c r="F14" s="70"/>
      <c r="G14" s="70"/>
      <c r="H14" s="70"/>
      <c r="I14" s="70"/>
      <c r="J14" s="71"/>
      <c r="K14" s="72"/>
      <c r="L14" s="72"/>
      <c r="M14" s="67" t="str">
        <f ca="1">IFERROR(__xludf.DUMMYFUNCTION("if(A14&lt;&gt;A13, IFERROR(QUERY('Маягт 3'!$A$10:$K131,""select sum(Col11) where Col1=""&amp;A14&amp;"" label sum(Col11) ''""), """"),"""")"),"")</f>
        <v/>
      </c>
      <c r="N14" s="74"/>
      <c r="O14" s="74"/>
      <c r="P14" s="73"/>
    </row>
    <row r="15" spans="1:16">
      <c r="A15" s="64">
        <f ca="1">IFERROR(__xludf.DUMMYFUNCTION("""COMPUTED_VALUE"""),71802)</f>
        <v>71802</v>
      </c>
      <c r="B15" s="65" t="str">
        <f ca="1">IFERROR(__xludf.DUMMYFUNCTION("""COMPUTED_VALUE"""),"Ерөнхий боловсрол хөтөлбөр")</f>
        <v>Ерөнхий боловсрол хөтөлбөр</v>
      </c>
      <c r="C15" s="64">
        <f ca="1">IFERROR(__xludf.DUMMYFUNCTION("""COMPUTED_VALUE"""),7180203)</f>
        <v>7180203</v>
      </c>
      <c r="D15" s="64"/>
      <c r="E15" s="69"/>
      <c r="F15" s="65"/>
      <c r="G15" s="70"/>
      <c r="H15" s="70"/>
      <c r="I15" s="70"/>
      <c r="J15" s="71"/>
      <c r="K15" s="72"/>
      <c r="L15" s="72"/>
      <c r="M15" s="67" t="str">
        <f ca="1">IFERROR(__xludf.DUMMYFUNCTION("if(A15&lt;&gt;A14, IFERROR(QUERY('Маягт 3'!$A$10:$K131,""select sum(Col11) where Col1=""&amp;A15&amp;"" label sum(Col11) ''""), """"),"""")"),"")</f>
        <v/>
      </c>
      <c r="N15" s="69"/>
      <c r="O15" s="69"/>
      <c r="P15" s="73"/>
    </row>
    <row r="16" spans="1:16" ht="14.25" customHeight="1">
      <c r="A16" s="64">
        <f ca="1">IFERROR(__xludf.DUMMYFUNCTION("""COMPUTED_VALUE"""),71804)</f>
        <v>71804</v>
      </c>
      <c r="B16" s="65" t="str">
        <f ca="1">IFERROR(__xludf.DUMMYFUNCTION("""COMPUTED_VALUE"""),"Мэргэжлийн болон техникийн боловсрол хөтөлбөр")</f>
        <v>Мэргэжлийн болон техникийн боловсрол хөтөлбөр</v>
      </c>
      <c r="C16" s="64">
        <f ca="1">IFERROR(__xludf.DUMMYFUNCTION("""COMPUTED_VALUE"""),7180401)</f>
        <v>7180401</v>
      </c>
      <c r="D16" s="64"/>
      <c r="E16" s="69"/>
      <c r="F16" s="70"/>
      <c r="G16" s="70"/>
      <c r="H16" s="70"/>
      <c r="I16" s="70"/>
      <c r="J16" s="71"/>
      <c r="K16" s="72"/>
      <c r="L16" s="72"/>
      <c r="M16" s="67">
        <f ca="1">IFERROR(__xludf.DUMMYFUNCTION("if(A16&lt;&gt;A15, IFERROR(QUERY('Маягт 3'!$A$10:$K131,""select sum(Col11) where Col1=""&amp;A16&amp;"" label sum(Col11) ''""), """"),"""")"),0)</f>
        <v>0</v>
      </c>
      <c r="N16" s="74"/>
      <c r="O16" s="74"/>
      <c r="P16" s="73"/>
    </row>
    <row r="17" spans="1:16" ht="25.5">
      <c r="A17" s="64">
        <f ca="1">IFERROR(__xludf.DUMMYFUNCTION("""COMPUTED_VALUE"""),71603)</f>
        <v>71603</v>
      </c>
      <c r="B17" s="65" t="str">
        <f ca="1">IFERROR(__xludf.DUMMYFUNCTION("""COMPUTED_VALUE"""),"Нийгмийн эрүүл мэнд хөтөлбөр")</f>
        <v>Нийгмийн эрүүл мэнд хөтөлбөр</v>
      </c>
      <c r="C17" s="64">
        <f ca="1">IFERROR(__xludf.DUMMYFUNCTION("""COMPUTED_VALUE"""),7160301)</f>
        <v>7160301</v>
      </c>
      <c r="D17" s="64"/>
      <c r="E17" s="69"/>
      <c r="F17" s="65"/>
      <c r="G17" s="70"/>
      <c r="H17" s="70"/>
      <c r="I17" s="70"/>
      <c r="J17" s="71"/>
      <c r="K17" s="72"/>
      <c r="L17" s="72"/>
      <c r="M17" s="67">
        <f ca="1">IFERROR(__xludf.DUMMYFUNCTION("if(A17&lt;&gt;A16, IFERROR(QUERY('Маягт 3'!$A$10:$K131,""select sum(Col11) where Col1=""&amp;A17&amp;"" label sum(Col11) ''""), """"),"""")"),0)</f>
        <v>0</v>
      </c>
      <c r="N17" s="69"/>
      <c r="O17" s="69"/>
      <c r="P17" s="75"/>
    </row>
    <row r="18" spans="1:16" ht="25.5">
      <c r="A18" s="64">
        <f ca="1">IFERROR(__xludf.DUMMYFUNCTION("""COMPUTED_VALUE"""),71603)</f>
        <v>71603</v>
      </c>
      <c r="B18" s="65" t="str">
        <f ca="1">IFERROR(__xludf.DUMMYFUNCTION("""COMPUTED_VALUE"""),"Нийгмийн эрүүл мэнд хөтөлбөр")</f>
        <v>Нийгмийн эрүүл мэнд хөтөлбөр</v>
      </c>
      <c r="C18" s="64">
        <f ca="1">IFERROR(__xludf.DUMMYFUNCTION("""COMPUTED_VALUE"""),7160302)</f>
        <v>7160302</v>
      </c>
      <c r="D18" s="64"/>
      <c r="E18" s="69"/>
      <c r="F18" s="65"/>
      <c r="G18" s="70"/>
      <c r="H18" s="70"/>
      <c r="I18" s="70"/>
      <c r="J18" s="71"/>
      <c r="K18" s="72"/>
      <c r="L18" s="72"/>
      <c r="M18" s="67" t="str">
        <f ca="1">IFERROR(__xludf.DUMMYFUNCTION("if(A18&lt;&gt;A17, IFERROR(QUERY('Маягт 3'!$A$10:$K131,""select sum(Col11) where Col1=""&amp;A18&amp;"" label sum(Col11) ''""), """"),"""")"),"")</f>
        <v/>
      </c>
      <c r="N18" s="69"/>
      <c r="O18" s="69"/>
      <c r="P18" s="73"/>
    </row>
    <row r="19" spans="1:16" ht="25.5">
      <c r="A19" s="64">
        <f ca="1">IFERROR(__xludf.DUMMYFUNCTION("""COMPUTED_VALUE"""),71602)</f>
        <v>71602</v>
      </c>
      <c r="B19" s="65" t="str">
        <f ca="1">IFERROR(__xludf.DUMMYFUNCTION("""COMPUTED_VALUE"""),"Эмнэлгийн тусламж үйлчилгээ хөтөлбөр")</f>
        <v>Эмнэлгийн тусламж үйлчилгээ хөтөлбөр</v>
      </c>
      <c r="C19" s="64">
        <f ca="1">IFERROR(__xludf.DUMMYFUNCTION("""COMPUTED_VALUE"""),7160201)</f>
        <v>7160201</v>
      </c>
      <c r="D19" s="64"/>
      <c r="E19" s="69"/>
      <c r="F19" s="70"/>
      <c r="G19" s="70"/>
      <c r="H19" s="70"/>
      <c r="I19" s="70"/>
      <c r="J19" s="71"/>
      <c r="K19" s="72"/>
      <c r="L19" s="72"/>
      <c r="M19" s="67">
        <f ca="1">IFERROR(__xludf.DUMMYFUNCTION("if(A19&lt;&gt;A18, IFERROR(QUERY('Маягт 3'!$A$10:$K131,""select sum(Col11) where Col1=""&amp;A19&amp;"" label sum(Col11) ''""), """"),"""")"),0)</f>
        <v>0</v>
      </c>
      <c r="N19" s="69"/>
      <c r="O19" s="69"/>
      <c r="P19" s="73"/>
    </row>
    <row r="20" spans="1:16" ht="12.75" customHeight="1">
      <c r="A20" s="64">
        <f ca="1">IFERROR(__xludf.DUMMYFUNCTION("""COMPUTED_VALUE"""),71602)</f>
        <v>71602</v>
      </c>
      <c r="B20" s="65" t="str">
        <f ca="1">IFERROR(__xludf.DUMMYFUNCTION("""COMPUTED_VALUE"""),"Эмнэлгийн тусламж үйлчилгээ хөтөлбөр")</f>
        <v>Эмнэлгийн тусламж үйлчилгээ хөтөлбөр</v>
      </c>
      <c r="C20" s="64">
        <f ca="1">IFERROR(__xludf.DUMMYFUNCTION("""COMPUTED_VALUE"""),7160202)</f>
        <v>7160202</v>
      </c>
      <c r="D20" s="64"/>
      <c r="E20" s="69"/>
      <c r="F20" s="70"/>
      <c r="G20" s="70"/>
      <c r="H20" s="70"/>
      <c r="I20" s="70"/>
      <c r="J20" s="71"/>
      <c r="K20" s="72"/>
      <c r="L20" s="72"/>
      <c r="M20" s="67" t="str">
        <f ca="1">IFERROR(__xludf.DUMMYFUNCTION("if(A20&lt;&gt;A19, IFERROR(QUERY('Маягт 3'!$A$10:$K131,""select sum(Col11) where Col1=""&amp;A20&amp;"" label sum(Col11) ''""), """"),"""")"),"")</f>
        <v/>
      </c>
      <c r="N20" s="74"/>
      <c r="O20" s="74"/>
      <c r="P20" s="73"/>
    </row>
    <row r="21" spans="1:16" ht="12.75" customHeight="1">
      <c r="A21" s="64">
        <f ca="1">IFERROR(__xludf.DUMMYFUNCTION("""COMPUTED_VALUE"""),71701)</f>
        <v>71701</v>
      </c>
      <c r="B21" s="65" t="str">
        <f ca="1">IFERROR(__xludf.DUMMYFUNCTION("""COMPUTED_VALUE"""),"Биеийн тамир, спорт хөтөлбөр")</f>
        <v>Биеийн тамир, спорт хөтөлбөр</v>
      </c>
      <c r="C21" s="64">
        <f ca="1">IFERROR(__xludf.DUMMYFUNCTION("""COMPUTED_VALUE"""),7170101)</f>
        <v>7170101</v>
      </c>
      <c r="D21" s="64"/>
      <c r="E21" s="69"/>
      <c r="F21" s="76"/>
      <c r="G21" s="70"/>
      <c r="H21" s="70"/>
      <c r="I21" s="70"/>
      <c r="J21" s="71"/>
      <c r="K21" s="72"/>
      <c r="L21" s="72"/>
      <c r="M21" s="67">
        <f ca="1">IFERROR(__xludf.DUMMYFUNCTION("if(A21&lt;&gt;A20, IFERROR(QUERY('Маягт 3'!$A$10:$K131,""select sum(Col11) where Col1=""&amp;A21&amp;"" label sum(Col11) ''""), """"),"""")"),0)</f>
        <v>0</v>
      </c>
      <c r="N21" s="69"/>
      <c r="O21" s="69"/>
      <c r="P21" s="73"/>
    </row>
    <row r="22" spans="1:16" ht="12.75" customHeight="1">
      <c r="A22" s="64">
        <f ca="1">IFERROR(__xludf.DUMMYFUNCTION("""COMPUTED_VALUE"""),71701)</f>
        <v>71701</v>
      </c>
      <c r="B22" s="65" t="str">
        <f ca="1">IFERROR(__xludf.DUMMYFUNCTION("""COMPUTED_VALUE"""),"Биеийн тамир, спорт хөтөлбөр")</f>
        <v>Биеийн тамир, спорт хөтөлбөр</v>
      </c>
      <c r="C22" s="64">
        <f ca="1">IFERROR(__xludf.DUMMYFUNCTION("""COMPUTED_VALUE"""),7170102)</f>
        <v>7170102</v>
      </c>
      <c r="D22" s="64"/>
      <c r="E22" s="69"/>
      <c r="F22" s="70"/>
      <c r="G22" s="70"/>
      <c r="H22" s="70"/>
      <c r="I22" s="70"/>
      <c r="J22" s="71"/>
      <c r="K22" s="72"/>
      <c r="L22" s="72"/>
      <c r="M22" s="67" t="str">
        <f ca="1">IFERROR(__xludf.DUMMYFUNCTION("if(A22&lt;&gt;A21, IFERROR(QUERY('Маягт 3'!$A$10:$K131,""select sum(Col11) where Col1=""&amp;A22&amp;"" label sum(Col11) ''""), """"),"""")"),"")</f>
        <v/>
      </c>
      <c r="N22" s="69"/>
      <c r="O22" s="69"/>
      <c r="P22" s="73"/>
    </row>
    <row r="23" spans="1:16" ht="12.75" customHeight="1">
      <c r="A23" s="64">
        <f ca="1">IFERROR(__xludf.DUMMYFUNCTION("""COMPUTED_VALUE"""),72102)</f>
        <v>72102</v>
      </c>
      <c r="B23" s="65" t="str">
        <f ca="1">IFERROR(__xludf.DUMMYFUNCTION("""COMPUTED_VALUE"""),"Хөдөлмөр эрхлэлтийг дэмжих")</f>
        <v>Хөдөлмөр эрхлэлтийг дэмжих</v>
      </c>
      <c r="C23" s="64">
        <f ca="1">IFERROR(__xludf.DUMMYFUNCTION("""COMPUTED_VALUE"""),7210201)</f>
        <v>7210201</v>
      </c>
      <c r="D23" s="64" t="str">
        <f ca="1">IFERROR(__xludf.DUMMYFUNCTION("""COMPUTED_VALUE"""),"Шинээр бий болсон ажлын байрны тоог нэмэгдүүлнэ")</f>
        <v>Шинээр бий болсон ажлын байрны тоог нэмэгдүүлнэ</v>
      </c>
      <c r="E23" s="69"/>
      <c r="F23" s="70"/>
      <c r="G23" s="70"/>
      <c r="H23" s="70"/>
      <c r="I23" s="70"/>
      <c r="J23" s="71"/>
      <c r="K23" s="72"/>
      <c r="L23" s="72"/>
      <c r="M23" s="67">
        <f ca="1">IFERROR(__xludf.DUMMYFUNCTION("if(A23&lt;&gt;A22, IFERROR(QUERY('Маягт 3'!$A$10:$K131,""select sum(Col11) where Col1=""&amp;A23&amp;"" label sum(Col11) ''""), """"),"""")"),0)</f>
        <v>0</v>
      </c>
      <c r="N23" s="69"/>
      <c r="O23" s="69"/>
      <c r="P23" s="73"/>
    </row>
    <row r="24" spans="1:16" ht="14.25" customHeight="1">
      <c r="A24" s="64">
        <f ca="1">IFERROR(__xludf.DUMMYFUNCTION("""COMPUTED_VALUE"""),72102)</f>
        <v>72102</v>
      </c>
      <c r="B24" s="65" t="str">
        <f ca="1">IFERROR(__xludf.DUMMYFUNCTION("""COMPUTED_VALUE"""),"Хөдөлмөр эрхлэлтийг дэмжих")</f>
        <v>Хөдөлмөр эрхлэлтийг дэмжих</v>
      </c>
      <c r="C24" s="64">
        <f ca="1">IFERROR(__xludf.DUMMYFUNCTION("""COMPUTED_VALUE"""),7210202)</f>
        <v>7210202</v>
      </c>
      <c r="D24" s="64"/>
      <c r="E24" s="69"/>
      <c r="F24" s="70"/>
      <c r="G24" s="70"/>
      <c r="H24" s="70"/>
      <c r="I24" s="70"/>
      <c r="J24" s="71"/>
      <c r="K24" s="72"/>
      <c r="L24" s="72"/>
      <c r="M24" s="67" t="str">
        <f ca="1">IFERROR(__xludf.DUMMYFUNCTION("if(A24&lt;&gt;A23, IFERROR(QUERY('Маягт 3'!$A$10:$K131,""select sum(Col11) where Col1=""&amp;A24&amp;"" label sum(Col11) ''""), """"),"""")"),"")</f>
        <v/>
      </c>
      <c r="N24" s="74"/>
      <c r="O24" s="74"/>
      <c r="P24" s="73"/>
    </row>
    <row r="25" spans="1:16" ht="12.75" customHeight="1">
      <c r="A25" s="64">
        <f ca="1">IFERROR(__xludf.DUMMYFUNCTION("""COMPUTED_VALUE"""),71706)</f>
        <v>71706</v>
      </c>
      <c r="B25" s="65" t="str">
        <f ca="1">IFERROR(__xludf.DUMMYFUNCTION("""COMPUTED_VALUE"""),"Соёлын өв хөтөлбөр")</f>
        <v>Соёлын өв хөтөлбөр</v>
      </c>
      <c r="C25" s="64">
        <f ca="1">IFERROR(__xludf.DUMMYFUNCTION("""COMPUTED_VALUE"""),7170601)</f>
        <v>7170601</v>
      </c>
      <c r="D25" s="64"/>
      <c r="E25" s="69"/>
      <c r="F25" s="70"/>
      <c r="G25" s="70"/>
      <c r="H25" s="70"/>
      <c r="I25" s="70"/>
      <c r="J25" s="71"/>
      <c r="K25" s="72"/>
      <c r="L25" s="72"/>
      <c r="M25" s="67">
        <f ca="1">IFERROR(__xludf.DUMMYFUNCTION("if(A25&lt;&gt;A24, IFERROR(QUERY('Маягт 3'!$A$10:$K131,""select sum(Col11) where Col1=""&amp;A25&amp;"" label sum(Col11) ''""), """"),"""")"),0)</f>
        <v>0</v>
      </c>
      <c r="N25" s="69"/>
      <c r="O25" s="69"/>
      <c r="P25" s="73"/>
    </row>
    <row r="26" spans="1:16" ht="12.75" customHeight="1">
      <c r="A26" s="64">
        <f ca="1">IFERROR(__xludf.DUMMYFUNCTION("""COMPUTED_VALUE"""),71702)</f>
        <v>71702</v>
      </c>
      <c r="B26" s="65" t="str">
        <f ca="1">IFERROR(__xludf.DUMMYFUNCTION("""COMPUTED_VALUE"""),"Соёл урлаг хөтөлбөр")</f>
        <v>Соёл урлаг хөтөлбөр</v>
      </c>
      <c r="C26" s="64">
        <f ca="1">IFERROR(__xludf.DUMMYFUNCTION("""COMPUTED_VALUE"""),7170201)</f>
        <v>7170201</v>
      </c>
      <c r="D26" s="64"/>
      <c r="E26" s="69"/>
      <c r="F26" s="70"/>
      <c r="G26" s="70"/>
      <c r="H26" s="70"/>
      <c r="I26" s="70"/>
      <c r="J26" s="71"/>
      <c r="K26" s="72"/>
      <c r="L26" s="72"/>
      <c r="M26" s="67">
        <f ca="1">IFERROR(__xludf.DUMMYFUNCTION("if(A26&lt;&gt;A25, IFERROR(QUERY('Маягт 3'!$A$10:$K131,""select sum(Col11) where Col1=""&amp;A26&amp;"" label sum(Col11) ''""), """"),"""")"),0)</f>
        <v>0</v>
      </c>
      <c r="N26" s="69"/>
      <c r="O26" s="69"/>
      <c r="P26" s="73"/>
    </row>
    <row r="27" spans="1:16" ht="14.25" customHeight="1">
      <c r="A27" s="64" t="str">
        <f ca="1">IFERROR(__xludf.DUMMYFUNCTION("""COMPUTED_VALUE"""),"717ХХ")</f>
        <v>717ХХ</v>
      </c>
      <c r="B27" s="65" t="str">
        <f ca="1">IFERROR(__xludf.DUMMYFUNCTION("""COMPUTED_VALUE"""),"Соёлын бүтээлч үйлдвэрлэл хөтөлбөр")</f>
        <v>Соёлын бүтээлч үйлдвэрлэл хөтөлбөр</v>
      </c>
      <c r="C27" s="64" t="str">
        <f ca="1">IFERROR(__xludf.DUMMYFUNCTION("""COMPUTED_VALUE"""),"717ХХ01")</f>
        <v>717ХХ01</v>
      </c>
      <c r="D27" s="64"/>
      <c r="E27" s="69"/>
      <c r="F27" s="70"/>
      <c r="G27" s="70"/>
      <c r="H27" s="70"/>
      <c r="I27" s="70"/>
      <c r="J27" s="71"/>
      <c r="K27" s="72"/>
      <c r="L27" s="72"/>
      <c r="M27" s="67" t="str">
        <f ca="1">IFERROR(__xludf.DUMMYFUNCTION("if(A27&lt;&gt;A26, IFERROR(QUERY('Маягт 3'!$A$10:$K131,""select sum(Col11) where Col1=""&amp;A27&amp;"" label sum(Col11) ''""), """"),"""")"),"")</f>
        <v/>
      </c>
      <c r="N27" s="74"/>
      <c r="O27" s="74"/>
      <c r="P27" s="73"/>
    </row>
    <row r="28" spans="1:16" ht="12.75" customHeight="1">
      <c r="A28" s="64" t="str">
        <f ca="1">IFERROR(__xludf.DUMMYFUNCTION("""COMPUTED_VALUE"""),"72ХХХ")</f>
        <v>72ХХХ</v>
      </c>
      <c r="B28" s="65" t="str">
        <f ca="1">IFERROR(__xludf.DUMMYFUNCTION("""COMPUTED_VALUE"""),"Хүүхэд, гэр бүлийн хөгжил хамгаалал хөтөлбөр")</f>
        <v>Хүүхэд, гэр бүлийн хөгжил хамгаалал хөтөлбөр</v>
      </c>
      <c r="C28" s="64" t="str">
        <f ca="1">IFERROR(__xludf.DUMMYFUNCTION("""COMPUTED_VALUE"""),"72XXX01")</f>
        <v>72XXX01</v>
      </c>
      <c r="D28" s="64" t="str">
        <f ca="1">IFERROR(__xludf.DUMMYFUNCTION("""COMPUTED_VALUE"""),"Хүүхэд, хамгаалал хөгжлийн хамтын ажиллагааг сайжруулна. ")</f>
        <v xml:space="preserve">Хүүхэд, хамгаалал хөгжлийн хамтын ажиллагааг сайжруулна. </v>
      </c>
      <c r="E28" s="69"/>
      <c r="F28" s="77"/>
      <c r="G28" s="70"/>
      <c r="H28" s="70"/>
      <c r="I28" s="70"/>
      <c r="J28" s="71"/>
      <c r="K28" s="72"/>
      <c r="L28" s="72"/>
      <c r="M28" s="67" t="str">
        <f ca="1">IFERROR(__xludf.DUMMYFUNCTION("if(A28&lt;&gt;A27, IFERROR(QUERY('Маягт 3'!$A$10:$K131,""select sum(Col11) where Col1=""&amp;A28&amp;"" label sum(Col11) ''""), """"),"""")"),"")</f>
        <v/>
      </c>
      <c r="N28" s="69"/>
      <c r="O28" s="69"/>
      <c r="P28" s="73"/>
    </row>
    <row r="29" spans="1:16" ht="12.75" customHeight="1">
      <c r="A29" s="64">
        <f ca="1">IFERROR(__xludf.DUMMYFUNCTION("""COMPUTED_VALUE"""),71902)</f>
        <v>71902</v>
      </c>
      <c r="B29" s="65" t="str">
        <f ca="1">IFERROR(__xludf.DUMMYFUNCTION("""COMPUTED_VALUE"""),"Нийгмийн халамж хөтөлбөр")</f>
        <v>Нийгмийн халамж хөтөлбөр</v>
      </c>
      <c r="C29" s="64">
        <f ca="1">IFERROR(__xludf.DUMMYFUNCTION("""COMPUTED_VALUE"""),7190201)</f>
        <v>7190201</v>
      </c>
      <c r="D29" s="64" t="str">
        <f ca="1">IFERROR(__xludf.DUMMYFUNCTION("""COMPUTED_VALUE"""),"Нийгмийн халамжийн үйлчилгээ зайлшгүй шаардлагатай ахмад настан")</f>
        <v>Нийгмийн халамжийн үйлчилгээ зайлшгүй шаардлагатай ахмад настан</v>
      </c>
      <c r="E29" s="69"/>
      <c r="F29" s="70"/>
      <c r="G29" s="70"/>
      <c r="H29" s="70"/>
      <c r="I29" s="70"/>
      <c r="J29" s="71"/>
      <c r="K29" s="72"/>
      <c r="L29" s="72"/>
      <c r="M29" s="67">
        <f ca="1">IFERROR(__xludf.DUMMYFUNCTION("if(A29&lt;&gt;A28, IFERROR(QUERY('Маягт 3'!$A$10:$K131,""select sum(Col11) where Col1=""&amp;A29&amp;"" label sum(Col11) ''""), """"),"""")"),0)</f>
        <v>0</v>
      </c>
      <c r="N29" s="69"/>
      <c r="O29" s="69"/>
      <c r="P29" s="73"/>
    </row>
    <row r="30" spans="1:16" ht="14.25" customHeight="1">
      <c r="A30" s="64">
        <f ca="1">IFERROR(__xludf.DUMMYFUNCTION("""COMPUTED_VALUE"""),71902)</f>
        <v>71902</v>
      </c>
      <c r="B30" s="65" t="str">
        <f ca="1">IFERROR(__xludf.DUMMYFUNCTION("""COMPUTED_VALUE"""),"Нийгмийн халамж хөтөлбөр")</f>
        <v>Нийгмийн халамж хөтөлбөр</v>
      </c>
      <c r="C30" s="64">
        <f ca="1">IFERROR(__xludf.DUMMYFUNCTION("""COMPUTED_VALUE"""),7190202)</f>
        <v>7190202</v>
      </c>
      <c r="D30" s="64"/>
      <c r="E30" s="69"/>
      <c r="F30" s="70"/>
      <c r="G30" s="70"/>
      <c r="H30" s="70"/>
      <c r="I30" s="70"/>
      <c r="J30" s="71"/>
      <c r="K30" s="72"/>
      <c r="L30" s="72"/>
      <c r="M30" s="67" t="str">
        <f ca="1">IFERROR(__xludf.DUMMYFUNCTION("if(A30&lt;&gt;A29, IFERROR(QUERY('Маягт 3'!$A$10:$K131,""select sum(Col11) where Col1=""&amp;A30&amp;"" label sum(Col11) ''""), """"),"""")"),"")</f>
        <v/>
      </c>
      <c r="N30" s="74"/>
      <c r="O30" s="74"/>
      <c r="P30" s="73"/>
    </row>
    <row r="31" spans="1:16" ht="12.75" customHeight="1">
      <c r="A31" s="64">
        <f ca="1">IFERROR(__xludf.DUMMYFUNCTION("""COMPUTED_VALUE"""),70803)</f>
        <v>70803</v>
      </c>
      <c r="B31" s="65" t="str">
        <f ca="1">IFERROR(__xludf.DUMMYFUNCTION("""COMPUTED_VALUE"""),"Хүнсний үйлдвэрлэлийг хөгжүүлэх хөтөлбөр")</f>
        <v>Хүнсний үйлдвэрлэлийг хөгжүүлэх хөтөлбөр</v>
      </c>
      <c r="C31" s="64">
        <f ca="1">IFERROR(__xludf.DUMMYFUNCTION("""COMPUTED_VALUE"""),7080301)</f>
        <v>7080301</v>
      </c>
      <c r="D31" s="64"/>
      <c r="E31" s="69"/>
      <c r="F31" s="78"/>
      <c r="G31" s="70"/>
      <c r="H31" s="70"/>
      <c r="I31" s="70"/>
      <c r="J31" s="71"/>
      <c r="K31" s="72"/>
      <c r="L31" s="72"/>
      <c r="M31" s="67">
        <f ca="1">IFERROR(__xludf.DUMMYFUNCTION("if(A31&lt;&gt;A30, IFERROR(QUERY('Маягт 3'!$A$10:$K131,""select sum(Col11) where Col1=""&amp;A31&amp;"" label sum(Col11) ''""), """"),"""")"),0)</f>
        <v>0</v>
      </c>
      <c r="N31" s="69"/>
      <c r="O31" s="69"/>
      <c r="P31" s="73"/>
    </row>
    <row r="32" spans="1:16" ht="12.75" customHeight="1">
      <c r="A32" s="64">
        <f ca="1">IFERROR(__xludf.DUMMYFUNCTION("""COMPUTED_VALUE"""),70803)</f>
        <v>70803</v>
      </c>
      <c r="B32" s="65" t="str">
        <f ca="1">IFERROR(__xludf.DUMMYFUNCTION("""COMPUTED_VALUE"""),"Хүнсний үйлдвэрлэлийг хөгжүүлэх хөтөлбөр")</f>
        <v>Хүнсний үйлдвэрлэлийг хөгжүүлэх хөтөлбөр</v>
      </c>
      <c r="C32" s="64">
        <f ca="1">IFERROR(__xludf.DUMMYFUNCTION("""COMPUTED_VALUE"""),7080302)</f>
        <v>7080302</v>
      </c>
      <c r="D32" s="64"/>
      <c r="E32" s="69"/>
      <c r="F32" s="70"/>
      <c r="G32" s="70"/>
      <c r="H32" s="70"/>
      <c r="I32" s="70"/>
      <c r="J32" s="71"/>
      <c r="K32" s="72"/>
      <c r="L32" s="72"/>
      <c r="M32" s="67" t="str">
        <f ca="1">IFERROR(__xludf.DUMMYFUNCTION("if(A32&lt;&gt;A31, IFERROR(QUERY('Маягт 3'!$A$10:$K131,""select sum(Col11) where Col1=""&amp;A32&amp;"" label sum(Col11) ''""), """"),"""")"),"")</f>
        <v/>
      </c>
      <c r="N32" s="69"/>
      <c r="O32" s="69"/>
      <c r="P32" s="73"/>
    </row>
    <row r="33" spans="1:16" ht="12.75" customHeight="1">
      <c r="A33" s="64"/>
      <c r="B33" s="65" t="str">
        <f ca="1">IFERROR(__xludf.DUMMYFUNCTION("""COMPUTED_VALUE"""),"Цагдаа хөтөлбөр ")</f>
        <v xml:space="preserve">Цагдаа хөтөлбөр </v>
      </c>
      <c r="C33" s="64"/>
      <c r="D33" s="64"/>
      <c r="E33" s="69"/>
      <c r="F33" s="69"/>
      <c r="G33" s="69"/>
      <c r="H33" s="69"/>
      <c r="I33" s="69"/>
      <c r="J33" s="72"/>
      <c r="K33" s="72"/>
      <c r="L33" s="72"/>
      <c r="M33" s="67" t="str">
        <f ca="1">IFERROR(__xludf.DUMMYFUNCTION("if(A33&lt;&gt;A32, IFERROR(QUERY('Маягт 3'!$A$10:$K131,""select sum(Col11) where Col1=""&amp;A33&amp;"" label sum(Col11) ''""), """"),"""")"),"")</f>
        <v/>
      </c>
      <c r="N33" s="69"/>
      <c r="O33" s="69"/>
      <c r="P33" s="79"/>
    </row>
    <row r="34" spans="1:16" ht="12.75" customHeight="1">
      <c r="A34" s="64"/>
      <c r="B34" s="65" t="str">
        <f ca="1">IFERROR(__xludf.DUMMYFUNCTION("""COMPUTED_VALUE"""),"Цагдаа хөтөлбөр ")</f>
        <v xml:space="preserve">Цагдаа хөтөлбөр </v>
      </c>
      <c r="C34" s="64"/>
      <c r="D34" s="64"/>
      <c r="E34" s="69"/>
      <c r="F34" s="69"/>
      <c r="G34" s="69"/>
      <c r="H34" s="69"/>
      <c r="I34" s="69"/>
      <c r="J34" s="72"/>
      <c r="K34" s="72"/>
      <c r="L34" s="72"/>
      <c r="M34" s="67" t="str">
        <f ca="1">IFERROR(__xludf.DUMMYFUNCTION("if(A34&lt;&gt;A33, IFERROR(QUERY('Маягт 3'!$A$10:$K131,""select sum(Col11) where Col1=""&amp;A34&amp;"" label sum(Col11) ''""), """"),"""")"),"")</f>
        <v/>
      </c>
      <c r="N34" s="69"/>
      <c r="O34" s="69"/>
      <c r="P34" s="79"/>
    </row>
    <row r="35" spans="1:16" ht="12.75" customHeight="1">
      <c r="A35" s="64">
        <f ca="1">IFERROR(__xludf.DUMMYFUNCTION("""COMPUTED_VALUE"""),70709)</f>
        <v>70709</v>
      </c>
      <c r="B35" s="65" t="str">
        <f ca="1">IFERROR(__xludf.DUMMYFUNCTION("""COMPUTED_VALUE"""),"Гэмт хэргээс урьдчилан сэргийлэх хөтөлбөр ")</f>
        <v xml:space="preserve">Гэмт хэргээс урьдчилан сэргийлэх хөтөлбөр </v>
      </c>
      <c r="C35" s="64">
        <f ca="1">IFERROR(__xludf.DUMMYFUNCTION("""COMPUTED_VALUE"""),7070901)</f>
        <v>7070901</v>
      </c>
      <c r="D35" s="64"/>
      <c r="E35" s="69"/>
      <c r="F35" s="69"/>
      <c r="G35" s="69"/>
      <c r="H35" s="69"/>
      <c r="I35" s="69"/>
      <c r="J35" s="72"/>
      <c r="K35" s="72"/>
      <c r="L35" s="72"/>
      <c r="M35" s="67">
        <f ca="1">IFERROR(__xludf.DUMMYFUNCTION("if(A35&lt;&gt;A34, IFERROR(QUERY('Маягт 3'!$A$10:$K131,""select sum(Col11) where Col1=""&amp;A35&amp;"" label sum(Col11) ''""), """"),"""")"),0)</f>
        <v>0</v>
      </c>
      <c r="N35" s="69"/>
      <c r="O35" s="69"/>
      <c r="P35" s="79"/>
    </row>
    <row r="36" spans="1:16" ht="12.75" customHeight="1">
      <c r="A36" s="64">
        <f ca="1">IFERROR(__xludf.DUMMYFUNCTION("""COMPUTED_VALUE"""),70708)</f>
        <v>70708</v>
      </c>
      <c r="B36" s="65" t="str">
        <f ca="1">IFERROR(__xludf.DUMMYFUNCTION("""COMPUTED_VALUE"""),"Гамшгаас урьдчилан сэргийлэх, тэмцэх хөтөлбөр")</f>
        <v>Гамшгаас урьдчилан сэргийлэх, тэмцэх хөтөлбөр</v>
      </c>
      <c r="C36" s="64">
        <f ca="1">IFERROR(__xludf.DUMMYFUNCTION("""COMPUTED_VALUE"""),7070801)</f>
        <v>7070801</v>
      </c>
      <c r="D36" s="64"/>
      <c r="E36" s="69"/>
      <c r="F36" s="69"/>
      <c r="G36" s="69"/>
      <c r="H36" s="69"/>
      <c r="I36" s="69"/>
      <c r="J36" s="72"/>
      <c r="K36" s="72"/>
      <c r="L36" s="72"/>
      <c r="M36" s="67">
        <f ca="1">IFERROR(__xludf.DUMMYFUNCTION("if(A36&lt;&gt;A35, IFERROR(QUERY('Маягт 3'!$A$10:$K131,""select sum(Col11) where Col1=""&amp;A36&amp;"" label sum(Col11) ''""), """"),"""")"),0)</f>
        <v>0</v>
      </c>
      <c r="N36" s="69"/>
      <c r="O36" s="69"/>
      <c r="P36" s="79"/>
    </row>
    <row r="37" spans="1:16" ht="12.75" customHeight="1">
      <c r="A37" s="64">
        <f ca="1">IFERROR(__xludf.DUMMYFUNCTION("""COMPUTED_VALUE"""),70708)</f>
        <v>70708</v>
      </c>
      <c r="B37" s="65" t="str">
        <f ca="1">IFERROR(__xludf.DUMMYFUNCTION("""COMPUTED_VALUE"""),"Гамшгаас урьдчилан сэргийлэх, тэмцэх хөтөлбөр")</f>
        <v>Гамшгаас урьдчилан сэргийлэх, тэмцэх хөтөлбөр</v>
      </c>
      <c r="C37" s="64">
        <f ca="1">IFERROR(__xludf.DUMMYFUNCTION("""COMPUTED_VALUE"""),7070802)</f>
        <v>7070802</v>
      </c>
      <c r="D37" s="64"/>
      <c r="E37" s="69"/>
      <c r="F37" s="69"/>
      <c r="G37" s="69"/>
      <c r="H37" s="69"/>
      <c r="I37" s="69"/>
      <c r="J37" s="72"/>
      <c r="K37" s="72"/>
      <c r="L37" s="72"/>
      <c r="M37" s="67" t="str">
        <f ca="1">IFERROR(__xludf.DUMMYFUNCTION("if(A37&lt;&gt;A36, IFERROR(QUERY('Маягт 3'!$A$10:$K131,""select sum(Col11) where Col1=""&amp;A37&amp;"" label sum(Col11) ''""), """"),"""")"),"")</f>
        <v/>
      </c>
      <c r="N37" s="69"/>
      <c r="O37" s="69"/>
      <c r="P37" s="79"/>
    </row>
    <row r="38" spans="1:16" ht="12.75" customHeight="1">
      <c r="A38" s="64">
        <f ca="1">IFERROR(__xludf.DUMMYFUNCTION("""COMPUTED_VALUE"""),70708)</f>
        <v>70708</v>
      </c>
      <c r="B38" s="65" t="str">
        <f ca="1">IFERROR(__xludf.DUMMYFUNCTION("""COMPUTED_VALUE"""),"Гамшгаас урьдчилан сэргийлэх, тэмцэх хөтөлбөр")</f>
        <v>Гамшгаас урьдчилан сэргийлэх, тэмцэх хөтөлбөр</v>
      </c>
      <c r="C38" s="64">
        <f ca="1">IFERROR(__xludf.DUMMYFUNCTION("""COMPUTED_VALUE"""),7070803)</f>
        <v>7070803</v>
      </c>
      <c r="D38" s="64"/>
      <c r="E38" s="69"/>
      <c r="F38" s="69"/>
      <c r="G38" s="69"/>
      <c r="H38" s="69"/>
      <c r="I38" s="69"/>
      <c r="J38" s="72"/>
      <c r="K38" s="72"/>
      <c r="L38" s="72"/>
      <c r="M38" s="67" t="str">
        <f ca="1">IFERROR(__xludf.DUMMYFUNCTION("if(A38&lt;&gt;A37, IFERROR(QUERY('Маягт 3'!$A$10:$K131,""select sum(Col11) where Col1=""&amp;A38&amp;"" label sum(Col11) ''""), """"),"""")"),"")</f>
        <v/>
      </c>
      <c r="N38" s="69"/>
      <c r="O38" s="69"/>
      <c r="P38" s="79"/>
    </row>
    <row r="39" spans="1:16" ht="12.75" customHeight="1">
      <c r="A39" s="64"/>
      <c r="B39" s="65" t="str">
        <f ca="1">IFERROR(__xludf.DUMMYFUNCTION("""COMPUTED_VALUE"""),"Ус цаг уур, орчны шинжилгээ хөтөлбөр")</f>
        <v>Ус цаг уур, орчны шинжилгээ хөтөлбөр</v>
      </c>
      <c r="C39" s="64"/>
      <c r="D39" s="64"/>
      <c r="E39" s="69"/>
      <c r="F39" s="69"/>
      <c r="G39" s="69"/>
      <c r="H39" s="69"/>
      <c r="I39" s="69"/>
      <c r="J39" s="72"/>
      <c r="K39" s="72"/>
      <c r="L39" s="72"/>
      <c r="M39" s="67" t="str">
        <f ca="1">IFERROR(__xludf.DUMMYFUNCTION("if(A39&lt;&gt;A38, IFERROR(QUERY('Маягт 3'!$A$10:$K131,""select sum(Col11) where Col1=""&amp;A39&amp;"" label sum(Col11) ''""), """"),"""")"),"")</f>
        <v/>
      </c>
      <c r="N39" s="69"/>
      <c r="O39" s="69"/>
      <c r="P39" s="79"/>
    </row>
    <row r="40" spans="1:16" ht="12.75" customHeight="1">
      <c r="A40" s="64">
        <f ca="1">IFERROR(__xludf.DUMMYFUNCTION("""COMPUTED_VALUE"""),71502)</f>
        <v>71502</v>
      </c>
      <c r="B40" s="65" t="str">
        <f ca="1">IFERROR(__xludf.DUMMYFUNCTION("""COMPUTED_VALUE"""),"Хот байгуулалт тохижилт ")</f>
        <v xml:space="preserve">Хот байгуулалт тохижилт </v>
      </c>
      <c r="C40" s="64">
        <f ca="1">IFERROR(__xludf.DUMMYFUNCTION("""COMPUTED_VALUE"""),7150201)</f>
        <v>7150201</v>
      </c>
      <c r="D40" s="64"/>
      <c r="E40" s="69"/>
      <c r="F40" s="69"/>
      <c r="G40" s="69"/>
      <c r="H40" s="69"/>
      <c r="I40" s="69"/>
      <c r="J40" s="72"/>
      <c r="K40" s="72"/>
      <c r="L40" s="72"/>
      <c r="M40" s="67">
        <f ca="1">IFERROR(__xludf.DUMMYFUNCTION("if(A40&lt;&gt;A39, IFERROR(QUERY('Маягт 3'!$A$10:$K131,""select sum(Col11) where Col1=""&amp;A40&amp;"" label sum(Col11) ''""), """"),"""")"),0)</f>
        <v>0</v>
      </c>
      <c r="N40" s="69"/>
      <c r="O40" s="69"/>
      <c r="P40" s="79"/>
    </row>
    <row r="41" spans="1:16" ht="12.75" customHeight="1">
      <c r="A41" s="64">
        <f ca="1">IFERROR(__xludf.DUMMYFUNCTION("""COMPUTED_VALUE"""),71502)</f>
        <v>71502</v>
      </c>
      <c r="B41" s="65" t="str">
        <f ca="1">IFERROR(__xludf.DUMMYFUNCTION("""COMPUTED_VALUE"""),"Хот байгуулалт тохижилт ")</f>
        <v xml:space="preserve">Хот байгуулалт тохижилт </v>
      </c>
      <c r="C41" s="64">
        <f ca="1">IFERROR(__xludf.DUMMYFUNCTION("""COMPUTED_VALUE"""),7150202)</f>
        <v>7150202</v>
      </c>
      <c r="D41" s="64"/>
      <c r="E41" s="69"/>
      <c r="F41" s="69"/>
      <c r="G41" s="69"/>
      <c r="H41" s="69"/>
      <c r="I41" s="69"/>
      <c r="J41" s="72"/>
      <c r="K41" s="72"/>
      <c r="L41" s="72"/>
      <c r="M41" s="67" t="str">
        <f ca="1">IFERROR(__xludf.DUMMYFUNCTION("if(A41&lt;&gt;A40, IFERROR(QUERY('Маягт 3'!$A$10:$K131,""select sum(Col11) where Col1=""&amp;A41&amp;"" label sum(Col11) ''""), """"),"""")"),"")</f>
        <v/>
      </c>
      <c r="N41" s="69"/>
      <c r="O41" s="69"/>
      <c r="P41" s="79"/>
    </row>
    <row r="42" spans="1:16" ht="12.75" customHeight="1">
      <c r="A42" s="64">
        <f ca="1">IFERROR(__xludf.DUMMYFUNCTION("""COMPUTED_VALUE"""),71502)</f>
        <v>71502</v>
      </c>
      <c r="B42" s="65" t="str">
        <f ca="1">IFERROR(__xludf.DUMMYFUNCTION("""COMPUTED_VALUE"""),"Хот байгуулалт тохижилт ")</f>
        <v xml:space="preserve">Хот байгуулалт тохижилт </v>
      </c>
      <c r="C42" s="64">
        <f ca="1">IFERROR(__xludf.DUMMYFUNCTION("""COMPUTED_VALUE"""),7150203)</f>
        <v>7150203</v>
      </c>
      <c r="D42" s="64"/>
      <c r="E42" s="69"/>
      <c r="F42" s="69"/>
      <c r="G42" s="69"/>
      <c r="H42" s="69"/>
      <c r="I42" s="69"/>
      <c r="J42" s="72"/>
      <c r="K42" s="72"/>
      <c r="L42" s="72"/>
      <c r="M42" s="67" t="str">
        <f ca="1">IFERROR(__xludf.DUMMYFUNCTION("if(A42&lt;&gt;A41, IFERROR(QUERY('Маягт 3'!$A$10:$K131,""select sum(Col11) where Col1=""&amp;A42&amp;"" label sum(Col11) ''""), """"),"""")"),"")</f>
        <v/>
      </c>
      <c r="N42" s="69"/>
      <c r="O42" s="69"/>
      <c r="P42" s="79"/>
    </row>
    <row r="43" spans="1:16" ht="12.75" customHeight="1">
      <c r="A43" s="64">
        <f ca="1">IFERROR(__xludf.DUMMYFUNCTION("""COMPUTED_VALUE"""),71406)</f>
        <v>71406</v>
      </c>
      <c r="B43" s="65" t="str">
        <f ca="1">IFERROR(__xludf.DUMMYFUNCTION("""COMPUTED_VALUE"""),"Хүрээлэн буй орчны бохирдол, доройтлыг бууруулах хөтөлбөр")</f>
        <v>Хүрээлэн буй орчны бохирдол, доройтлыг бууруулах хөтөлбөр</v>
      </c>
      <c r="C43" s="64">
        <f ca="1">IFERROR(__xludf.DUMMYFUNCTION("""COMPUTED_VALUE"""),7140601)</f>
        <v>7140601</v>
      </c>
      <c r="D43" s="64"/>
      <c r="E43" s="69"/>
      <c r="F43" s="69"/>
      <c r="G43" s="69"/>
      <c r="H43" s="69"/>
      <c r="I43" s="69"/>
      <c r="J43" s="72"/>
      <c r="K43" s="72"/>
      <c r="L43" s="72"/>
      <c r="M43" s="67">
        <f ca="1">IFERROR(__xludf.DUMMYFUNCTION("if(A43&lt;&gt;A42, IFERROR(QUERY('Маягт 3'!$A$10:$K131,""select sum(Col11) where Col1=""&amp;A43&amp;"" label sum(Col11) ''""), """"),"""")"),0)</f>
        <v>0</v>
      </c>
      <c r="N43" s="69"/>
      <c r="O43" s="69"/>
      <c r="P43" s="79"/>
    </row>
    <row r="44" spans="1:16" ht="12.75" customHeight="1">
      <c r="A44" s="64">
        <f ca="1">IFERROR(__xludf.DUMMYFUNCTION("""COMPUTED_VALUE"""),71406)</f>
        <v>71406</v>
      </c>
      <c r="B44" s="65" t="str">
        <f ca="1">IFERROR(__xludf.DUMMYFUNCTION("""COMPUTED_VALUE"""),"Хүрээлэн буй орчны бохирдол, доройтлыг бууруулах хөтөлбөр")</f>
        <v>Хүрээлэн буй орчны бохирдол, доройтлыг бууруулах хөтөлбөр</v>
      </c>
      <c r="C44" s="64">
        <f ca="1">IFERROR(__xludf.DUMMYFUNCTION("""COMPUTED_VALUE"""),7140602)</f>
        <v>7140602</v>
      </c>
      <c r="D44" s="64"/>
      <c r="E44" s="69"/>
      <c r="F44" s="69"/>
      <c r="G44" s="69"/>
      <c r="H44" s="69"/>
      <c r="I44" s="69"/>
      <c r="J44" s="72"/>
      <c r="K44" s="72"/>
      <c r="L44" s="72"/>
      <c r="M44" s="67" t="str">
        <f ca="1">IFERROR(__xludf.DUMMYFUNCTION("if(A44&lt;&gt;A43, IFERROR(QUERY('Маягт 3'!$A$10:$K131,""select sum(Col11) where Col1=""&amp;A44&amp;"" label sum(Col11) ''""), """"),"""")"),"")</f>
        <v/>
      </c>
      <c r="N44" s="69"/>
      <c r="O44" s="69"/>
      <c r="P44" s="79"/>
    </row>
    <row r="45" spans="1:16" ht="12.75" customHeight="1">
      <c r="A45" s="64"/>
      <c r="B45" s="65" t="str">
        <f ca="1">IFERROR(__xludf.DUMMYFUNCTION("""COMPUTED_VALUE"""),"Тусгай хамгаалалттай газар нутгийн хамгаалал хөтөлбөр")</f>
        <v>Тусгай хамгаалалттай газар нутгийн хамгаалал хөтөлбөр</v>
      </c>
      <c r="C45" s="64"/>
      <c r="D45" s="64"/>
      <c r="E45" s="69"/>
      <c r="F45" s="69"/>
      <c r="G45" s="69"/>
      <c r="H45" s="69"/>
      <c r="I45" s="69"/>
      <c r="J45" s="72"/>
      <c r="K45" s="72"/>
      <c r="L45" s="72"/>
      <c r="M45" s="67" t="str">
        <f ca="1">IFERROR(__xludf.DUMMYFUNCTION("if(A45&lt;&gt;A44, IFERROR(QUERY('Маягт 3'!$A$10:$K131,""select sum(Col11) where Col1=""&amp;A45&amp;"" label sum(Col11) ''""), """"),"""")"),"")</f>
        <v/>
      </c>
      <c r="N45" s="69"/>
      <c r="O45" s="69"/>
      <c r="P45" s="79"/>
    </row>
    <row r="46" spans="1:16" ht="12.75" customHeight="1">
      <c r="A46" s="64"/>
      <c r="B46" s="65" t="str">
        <f ca="1">IFERROR(__xludf.DUMMYFUNCTION("""COMPUTED_VALUE"""),"Тусгай хамгаалалттай газар нутгийн хамгаалал хөтөлбөр")</f>
        <v>Тусгай хамгаалалттай газар нутгийн хамгаалал хөтөлбөр</v>
      </c>
      <c r="C46" s="64"/>
      <c r="D46" s="64"/>
      <c r="E46" s="69"/>
      <c r="F46" s="69"/>
      <c r="G46" s="69"/>
      <c r="H46" s="69"/>
      <c r="I46" s="69"/>
      <c r="J46" s="72"/>
      <c r="K46" s="72"/>
      <c r="L46" s="72"/>
      <c r="M46" s="67" t="str">
        <f ca="1">IFERROR(__xludf.DUMMYFUNCTION("if(A46&lt;&gt;A45, IFERROR(QUERY('Маягт 3'!$A$10:$K131,""select sum(Col11) where Col1=""&amp;A46&amp;"" label sum(Col11) ''""), """"),"""")"),"")</f>
        <v/>
      </c>
      <c r="N46" s="69"/>
      <c r="O46" s="69"/>
      <c r="P46" s="79"/>
    </row>
    <row r="47" spans="1:16" ht="12.75" customHeight="1">
      <c r="A47" s="64" t="str">
        <f ca="1">IFERROR(__xludf.DUMMYFUNCTION("""COMPUTED_VALUE"""),"714ХХ")</f>
        <v>714ХХ</v>
      </c>
      <c r="B47" s="65" t="str">
        <f ca="1">IFERROR(__xludf.DUMMYFUNCTION("""COMPUTED_VALUE"""),"Усны нөөцийн хамгаалал, ашиглалт, нөхөн сэргээлт хөтөлбөр")</f>
        <v>Усны нөөцийн хамгаалал, ашиглалт, нөхөн сэргээлт хөтөлбөр</v>
      </c>
      <c r="C47" s="64" t="str">
        <f ca="1">IFERROR(__xludf.DUMMYFUNCTION("""COMPUTED_VALUE"""),"714XX01")</f>
        <v>714XX01</v>
      </c>
      <c r="D47" s="64"/>
      <c r="E47" s="69"/>
      <c r="F47" s="69"/>
      <c r="G47" s="69"/>
      <c r="H47" s="69"/>
      <c r="I47" s="69"/>
      <c r="J47" s="72"/>
      <c r="K47" s="72"/>
      <c r="L47" s="72"/>
      <c r="M47" s="67" t="str">
        <f ca="1">IFERROR(__xludf.DUMMYFUNCTION("if(A47&lt;&gt;A46, IFERROR(QUERY('Маягт 3'!$A$10:$K131,""select sum(Col11) where Col1=""&amp;A47&amp;"" label sum(Col11) ''""), """"),"""")"),"")</f>
        <v/>
      </c>
      <c r="N47" s="69"/>
      <c r="O47" s="69"/>
      <c r="P47" s="79"/>
    </row>
    <row r="48" spans="1:16" ht="12.75" customHeight="1">
      <c r="A48" s="64" t="str">
        <f ca="1">IFERROR(__xludf.DUMMYFUNCTION("""COMPUTED_VALUE"""),"714ХХ")</f>
        <v>714ХХ</v>
      </c>
      <c r="B48" s="65" t="str">
        <f ca="1">IFERROR(__xludf.DUMMYFUNCTION("""COMPUTED_VALUE"""),"Усны нөөцийн хамгаалал, ашиглалт, нөхөн сэргээлт хөтөлбөр")</f>
        <v>Усны нөөцийн хамгаалал, ашиглалт, нөхөн сэргээлт хөтөлбөр</v>
      </c>
      <c r="C48" s="64" t="str">
        <f ca="1">IFERROR(__xludf.DUMMYFUNCTION("""COMPUTED_VALUE"""),"714XX02")</f>
        <v>714XX02</v>
      </c>
      <c r="D48" s="64"/>
      <c r="E48" s="69"/>
      <c r="F48" s="69"/>
      <c r="G48" s="69"/>
      <c r="H48" s="69"/>
      <c r="I48" s="69"/>
      <c r="J48" s="72"/>
      <c r="K48" s="72"/>
      <c r="L48" s="72"/>
      <c r="M48" s="67" t="str">
        <f ca="1">IFERROR(__xludf.DUMMYFUNCTION("if(A48&lt;&gt;A47, IFERROR(QUERY('Маягт 3'!$A$10:$K131,""select sum(Col11) where Col1=""&amp;A48&amp;"" label sum(Col11) ''""), """"),"""")"),"")</f>
        <v/>
      </c>
      <c r="N48" s="69"/>
      <c r="O48" s="69"/>
      <c r="P48" s="79"/>
    </row>
    <row r="49" spans="1:16" ht="12.75" customHeight="1">
      <c r="A49" s="64" t="str">
        <f ca="1">IFERROR(__xludf.DUMMYFUNCTION("""COMPUTED_VALUE"""),"714ХХ")</f>
        <v>714ХХ</v>
      </c>
      <c r="B49" s="65" t="str">
        <f ca="1">IFERROR(__xludf.DUMMYFUNCTION("""COMPUTED_VALUE"""),"Ойн нөөцийн  хамгаалал нөхөн сэргээлт хөтөлбөр")</f>
        <v>Ойн нөөцийн  хамгаалал нөхөн сэргээлт хөтөлбөр</v>
      </c>
      <c r="C49" s="64" t="str">
        <f ca="1">IFERROR(__xludf.DUMMYFUNCTION("""COMPUTED_VALUE"""),"714XX03")</f>
        <v>714XX03</v>
      </c>
      <c r="D49" s="64"/>
      <c r="E49" s="69"/>
      <c r="F49" s="69"/>
      <c r="G49" s="69"/>
      <c r="H49" s="69"/>
      <c r="I49" s="69"/>
      <c r="J49" s="72"/>
      <c r="K49" s="72"/>
      <c r="L49" s="72"/>
      <c r="M49" s="67" t="str">
        <f ca="1">IFERROR(__xludf.DUMMYFUNCTION("if(A49&lt;&gt;A48, IFERROR(QUERY('Маягт 3'!$A$10:$K131,""select sum(Col11) where Col1=""&amp;A49&amp;"" label sum(Col11) ''""), """"),"""")"),"")</f>
        <v/>
      </c>
      <c r="N49" s="69"/>
      <c r="O49" s="69"/>
      <c r="P49" s="79"/>
    </row>
    <row r="50" spans="1:16" ht="12.75" customHeight="1">
      <c r="A50" s="64">
        <f ca="1">IFERROR(__xludf.DUMMYFUNCTION("""COMPUTED_VALUE"""),70801)</f>
        <v>70801</v>
      </c>
      <c r="B50" s="65" t="str">
        <f ca="1">IFERROR(__xludf.DUMMYFUNCTION("""COMPUTED_VALUE"""),"Мал аж ахуй хөтөлбөр")</f>
        <v>Мал аж ахуй хөтөлбөр</v>
      </c>
      <c r="C50" s="64"/>
      <c r="D50" s="64"/>
      <c r="E50" s="69"/>
      <c r="F50" s="69"/>
      <c r="G50" s="69"/>
      <c r="H50" s="69"/>
      <c r="I50" s="69"/>
      <c r="J50" s="72"/>
      <c r="K50" s="72"/>
      <c r="L50" s="72"/>
      <c r="M50" s="67">
        <f ca="1">IFERROR(__xludf.DUMMYFUNCTION("if(A50&lt;&gt;A49, IFERROR(QUERY('Маягт 3'!$A$10:$K131,""select sum(Col11) where Col1=""&amp;A50&amp;"" label sum(Col11) ''""), """"),"""")"),0)</f>
        <v>0</v>
      </c>
      <c r="N50" s="69"/>
      <c r="O50" s="69"/>
      <c r="P50" s="79"/>
    </row>
    <row r="51" spans="1:16" ht="12.75" customHeight="1">
      <c r="A51" s="64" t="str">
        <f ca="1">IFERROR(__xludf.DUMMYFUNCTION("""COMPUTED_VALUE"""),"714ХХ")</f>
        <v>714ХХ</v>
      </c>
      <c r="B51" s="65" t="str">
        <f ca="1">IFERROR(__xludf.DUMMYFUNCTION("""COMPUTED_VALUE"""),"газрын нөөцийг хамгаалах, нөхөн сэргээх  хөтөлбөр ")</f>
        <v xml:space="preserve">газрын нөөцийг хамгаалах, нөхөн сэргээх  хөтөлбөр </v>
      </c>
      <c r="C51" s="64"/>
      <c r="D51" s="64"/>
      <c r="E51" s="69"/>
      <c r="F51" s="69"/>
      <c r="G51" s="69"/>
      <c r="H51" s="69"/>
      <c r="I51" s="69"/>
      <c r="J51" s="72"/>
      <c r="K51" s="72"/>
      <c r="L51" s="72"/>
      <c r="M51" s="67" t="str">
        <f ca="1">IFERROR(__xludf.DUMMYFUNCTION("if(A51&lt;&gt;A50, IFERROR(QUERY('Маягт 3'!$A$10:$K131,""select sum(Col11) where Col1=""&amp;A51&amp;"" label sum(Col11) ''""), """"),"""")"),"")</f>
        <v/>
      </c>
      <c r="N51" s="69"/>
      <c r="O51" s="69"/>
      <c r="P51" s="79"/>
    </row>
    <row r="52" spans="1:16" ht="12.75" customHeight="1">
      <c r="A52" s="64" t="str">
        <f ca="1">IFERROR(__xludf.DUMMYFUNCTION("""COMPUTED_VALUE"""),"714ХХ")</f>
        <v>714ХХ</v>
      </c>
      <c r="B52" s="65" t="str">
        <f ca="1">IFERROR(__xludf.DUMMYFUNCTION("""COMPUTED_VALUE"""),"Байгалийн ургамлын нөөцийн хамгаалал, нөхөн сэргээлт хөтөлбөр")</f>
        <v>Байгалийн ургамлын нөөцийн хамгаалал, нөхөн сэргээлт хөтөлбөр</v>
      </c>
      <c r="C52" s="64"/>
      <c r="D52" s="64"/>
      <c r="E52" s="69"/>
      <c r="F52" s="69"/>
      <c r="G52" s="69"/>
      <c r="H52" s="69"/>
      <c r="I52" s="69"/>
      <c r="J52" s="72"/>
      <c r="K52" s="72"/>
      <c r="L52" s="72"/>
      <c r="M52" s="67" t="str">
        <f ca="1">IFERROR(__xludf.DUMMYFUNCTION("if(A52&lt;&gt;A51, IFERROR(QUERY('Маягт 3'!$A$10:$K131,""select sum(Col11) where Col1=""&amp;A52&amp;"" label sum(Col11) ''""), """"),"""")"),"")</f>
        <v/>
      </c>
      <c r="N52" s="69"/>
      <c r="O52" s="69"/>
      <c r="P52" s="79"/>
    </row>
    <row r="53" spans="1:16" ht="12.75" customHeight="1">
      <c r="A53" s="64" t="str">
        <f ca="1">IFERROR(__xludf.DUMMYFUNCTION("""COMPUTED_VALUE"""),"714ХХ")</f>
        <v>714ХХ</v>
      </c>
      <c r="B53" s="65" t="str">
        <f ca="1">IFERROR(__xludf.DUMMYFUNCTION("""COMPUTED_VALUE"""),"Амьтны нөөцийн хамгаалал, нөхөн сэргээлт хөтөлбөр")</f>
        <v>Амьтны нөөцийн хамгаалал, нөхөн сэргээлт хөтөлбөр</v>
      </c>
      <c r="C53" s="64"/>
      <c r="D53" s="64"/>
      <c r="E53" s="69"/>
      <c r="F53" s="69"/>
      <c r="G53" s="69"/>
      <c r="H53" s="69"/>
      <c r="I53" s="69"/>
      <c r="J53" s="72"/>
      <c r="K53" s="72"/>
      <c r="L53" s="72"/>
      <c r="M53" s="67" t="str">
        <f ca="1">IFERROR(__xludf.DUMMYFUNCTION("if(A53&lt;&gt;A52, IFERROR(QUERY('Маягт 3'!$A$10:$K131,""select sum(Col11) where Col1=""&amp;A53&amp;"" label sum(Col11) ''""), """"),"""")"),"")</f>
        <v/>
      </c>
      <c r="N53" s="69"/>
      <c r="O53" s="69"/>
      <c r="P53" s="79"/>
    </row>
    <row r="54" spans="1:16" ht="12.75" customHeight="1">
      <c r="A54" s="64" t="str">
        <f ca="1">IFERROR(__xludf.DUMMYFUNCTION("""COMPUTED_VALUE"""),"714ХХ")</f>
        <v>714ХХ</v>
      </c>
      <c r="B54" s="65" t="str">
        <f ca="1">IFERROR(__xludf.DUMMYFUNCTION("""COMPUTED_VALUE"""),"Байгалийн  ургамал амьтны генетик нөөцийн хөтөлбөр")</f>
        <v>Байгалийн  ургамал амьтны генетик нөөцийн хөтөлбөр</v>
      </c>
      <c r="C54" s="64"/>
      <c r="D54" s="64"/>
      <c r="E54" s="69"/>
      <c r="F54" s="69"/>
      <c r="G54" s="69"/>
      <c r="H54" s="69"/>
      <c r="I54" s="69"/>
      <c r="J54" s="72"/>
      <c r="K54" s="72"/>
      <c r="L54" s="72"/>
      <c r="M54" s="67" t="str">
        <f ca="1">IFERROR(__xludf.DUMMYFUNCTION("if(A54&lt;&gt;A53, IFERROR(QUERY('Маягт 3'!$A$10:$K131,""select sum(Col11) where Col1=""&amp;A54&amp;"" label sum(Col11) ''""), """"),"""")"),"")</f>
        <v/>
      </c>
      <c r="N54" s="69"/>
      <c r="O54" s="69"/>
      <c r="P54" s="79"/>
    </row>
    <row r="55" spans="1:16" ht="12.75" customHeight="1">
      <c r="A55" s="64"/>
      <c r="B55" s="65" t="str">
        <f ca="1">IFERROR(__xludf.DUMMYFUNCTION("""COMPUTED_VALUE"""),"Авлигатай тэмцэх хөтөлбөр")</f>
        <v>Авлигатай тэмцэх хөтөлбөр</v>
      </c>
      <c r="C55" s="64"/>
      <c r="D55" s="64"/>
      <c r="E55" s="69"/>
      <c r="F55" s="69"/>
      <c r="G55" s="69"/>
      <c r="H55" s="69"/>
      <c r="I55" s="69"/>
      <c r="J55" s="72"/>
      <c r="K55" s="72"/>
      <c r="L55" s="72"/>
      <c r="M55" s="67" t="str">
        <f ca="1">IFERROR(__xludf.DUMMYFUNCTION("if(A55&lt;&gt;A54, IFERROR(QUERY('Маягт 3'!$A$10:$K131,""select sum(Col11) where Col1=""&amp;A55&amp;"" label sum(Col11) ''""), """"),"""")"),"")</f>
        <v/>
      </c>
      <c r="N55" s="69"/>
      <c r="O55" s="69"/>
      <c r="P55" s="79"/>
    </row>
    <row r="56" spans="1:16" ht="12.75" customHeight="1">
      <c r="A56" s="64"/>
      <c r="B56" s="65" t="str">
        <f ca="1">IFERROR(__xludf.DUMMYFUNCTION("""COMPUTED_VALUE"""),"Хүний эрхийн хэрэгжилтэд хяналт тавих хөтөлбөр")</f>
        <v>Хүний эрхийн хэрэгжилтэд хяналт тавих хөтөлбөр</v>
      </c>
      <c r="C56" s="64"/>
      <c r="D56" s="64"/>
      <c r="E56" s="69"/>
      <c r="F56" s="69"/>
      <c r="G56" s="69"/>
      <c r="H56" s="69"/>
      <c r="I56" s="69"/>
      <c r="J56" s="72"/>
      <c r="K56" s="72"/>
      <c r="L56" s="72"/>
      <c r="M56" s="67" t="str">
        <f ca="1">IFERROR(__xludf.DUMMYFUNCTION("if(A56&lt;&gt;A55, IFERROR(QUERY('Маягт 3'!$A$10:$K131,""select sum(Col11) where Col1=""&amp;A56&amp;"" label sum(Col11) ''""), """"),"""")"),"")</f>
        <v/>
      </c>
      <c r="N56" s="69"/>
      <c r="O56" s="69"/>
      <c r="P56" s="79"/>
    </row>
    <row r="57" spans="1:16" ht="12.75" customHeight="1">
      <c r="A57" s="64"/>
      <c r="B57" s="65" t="str">
        <f ca="1">IFERROR(__xludf.DUMMYFUNCTION("""COMPUTED_VALUE"""),"Шүүхийн шийдвэр гүйцэтгэл хөтөлбөр")</f>
        <v>Шүүхийн шийдвэр гүйцэтгэл хөтөлбөр</v>
      </c>
      <c r="C57" s="64"/>
      <c r="D57" s="64"/>
      <c r="E57" s="69"/>
      <c r="F57" s="69"/>
      <c r="G57" s="69"/>
      <c r="H57" s="69"/>
      <c r="I57" s="69"/>
      <c r="J57" s="72"/>
      <c r="K57" s="72"/>
      <c r="L57" s="72"/>
      <c r="M57" s="67" t="str">
        <f ca="1">IFERROR(__xludf.DUMMYFUNCTION("if(A57&lt;&gt;A56, IFERROR(QUERY('Маягт 3'!$A$10:$K131,""select sum(Col11) where Col1=""&amp;A57&amp;"" label sum(Col11) ''""), """"),"""")"),"")</f>
        <v/>
      </c>
      <c r="N57" s="69"/>
      <c r="O57" s="69"/>
      <c r="P57" s="79"/>
    </row>
    <row r="58" spans="1:16" ht="12.75" customHeight="1">
      <c r="A58" s="64"/>
      <c r="B58" s="65" t="str">
        <f ca="1">IFERROR(__xludf.DUMMYFUNCTION("""COMPUTED_VALUE"""),"Төлбөрийн чадваргүй яллагдагч, сэжигтэнд эрх зүйн туслалцаа үзүүлэх хөтөлбөр")</f>
        <v>Төлбөрийн чадваргүй яллагдагч, сэжигтэнд эрх зүйн туслалцаа үзүүлэх хөтөлбөр</v>
      </c>
      <c r="C58" s="64"/>
      <c r="D58" s="64"/>
      <c r="E58" s="69"/>
      <c r="F58" s="69"/>
      <c r="G58" s="69"/>
      <c r="H58" s="69"/>
      <c r="I58" s="69"/>
      <c r="J58" s="72"/>
      <c r="K58" s="72"/>
      <c r="L58" s="72"/>
      <c r="M58" s="67" t="str">
        <f ca="1">IFERROR(__xludf.DUMMYFUNCTION("if(A58&lt;&gt;A57, IFERROR(QUERY('Маягт 3'!$A$10:$K131,""select sum(Col11) where Col1=""&amp;A58&amp;"" label sum(Col11) ''""), """"),"""")"),"")</f>
        <v/>
      </c>
      <c r="N58" s="69"/>
      <c r="O58" s="69"/>
      <c r="P58" s="79"/>
    </row>
    <row r="59" spans="1:16" ht="12.75" customHeight="1">
      <c r="A59" s="64" t="str">
        <f ca="1">IFERROR(__xludf.DUMMYFUNCTION("""COMPUTED_VALUE"""),"72ХХХ")</f>
        <v>72ХХХ</v>
      </c>
      <c r="B59" s="65" t="str">
        <f ca="1">IFERROR(__xludf.DUMMYFUNCTION("""COMPUTED_VALUE"""),"Жендэрийн тэгш байдлыг хангах хөтөлбөр")</f>
        <v>Жендэрийн тэгш байдлыг хангах хөтөлбөр</v>
      </c>
      <c r="C59" s="64"/>
      <c r="D59" s="64"/>
      <c r="E59" s="69"/>
      <c r="F59" s="69"/>
      <c r="G59" s="69"/>
      <c r="H59" s="69"/>
      <c r="I59" s="69"/>
      <c r="J59" s="72"/>
      <c r="K59" s="72"/>
      <c r="L59" s="72"/>
      <c r="M59" s="67" t="str">
        <f ca="1">IFERROR(__xludf.DUMMYFUNCTION("if(A59&lt;&gt;A58, IFERROR(QUERY('Маягт 3'!$A$10:$K131,""select sum(Col11) where Col1=""&amp;A59&amp;"" label sum(Col11) ''""), """"),"""")"),"")</f>
        <v/>
      </c>
      <c r="N59" s="69"/>
      <c r="O59" s="69"/>
      <c r="P59" s="79"/>
    </row>
    <row r="60" spans="1:16" ht="12.75" customHeight="1">
      <c r="A60" s="64" t="str">
        <f ca="1">IFERROR(__xludf.DUMMYFUNCTION("""COMPUTED_VALUE"""),"72ХХХ")</f>
        <v>72ХХХ</v>
      </c>
      <c r="B60" s="65" t="str">
        <f ca="1">IFERROR(__xludf.DUMMYFUNCTION("""COMPUTED_VALUE"""),"Хүүхэд, гэр бүлийн хөгжил хамгаалал хөтөлбөр")</f>
        <v>Хүүхэд, гэр бүлийн хөгжил хамгаалал хөтөлбөр</v>
      </c>
      <c r="C60" s="64"/>
      <c r="D60" s="64"/>
      <c r="E60" s="69"/>
      <c r="F60" s="69"/>
      <c r="G60" s="69"/>
      <c r="H60" s="69"/>
      <c r="I60" s="69"/>
      <c r="J60" s="72"/>
      <c r="K60" s="72"/>
      <c r="L60" s="72"/>
      <c r="M60" s="67" t="str">
        <f ca="1">IFERROR(__xludf.DUMMYFUNCTION("if(A60&lt;&gt;A59, IFERROR(QUERY('Маягт 3'!$A$10:$K131,""select sum(Col11) where Col1=""&amp;A60&amp;"" label sum(Col11) ''""), """"),"""")"),"")</f>
        <v/>
      </c>
      <c r="N60" s="69"/>
      <c r="O60" s="69"/>
      <c r="P60" s="79"/>
    </row>
    <row r="61" spans="1:16" ht="12.75" customHeight="1">
      <c r="A61" s="64">
        <f ca="1">IFERROR(__xludf.DUMMYFUNCTION("""COMPUTED_VALUE"""),72208)</f>
        <v>72208</v>
      </c>
      <c r="B61" s="65" t="str">
        <f ca="1">IFERROR(__xludf.DUMMYFUNCTION("""COMPUTED_VALUE""")," Ахмад настны хөгжил хамгаалал хөтөлбөр")</f>
        <v xml:space="preserve"> Ахмад настны хөгжил хамгаалал хөтөлбөр</v>
      </c>
      <c r="C61" s="64"/>
      <c r="D61" s="64"/>
      <c r="E61" s="69"/>
      <c r="F61" s="69"/>
      <c r="G61" s="69"/>
      <c r="H61" s="69"/>
      <c r="I61" s="69"/>
      <c r="J61" s="72"/>
      <c r="K61" s="72"/>
      <c r="L61" s="72"/>
      <c r="M61" s="67">
        <f ca="1">IFERROR(__xludf.DUMMYFUNCTION("if(A61&lt;&gt;A60, IFERROR(QUERY('Маягт 3'!$A$10:$K131,""select sum(Col11) where Col1=""&amp;A61&amp;"" label sum(Col11) ''""), """"),"""")"),0)</f>
        <v>0</v>
      </c>
      <c r="N61" s="69"/>
      <c r="O61" s="69"/>
      <c r="P61" s="79"/>
    </row>
    <row r="62" spans="1:16" ht="12.75" customHeight="1">
      <c r="A62" s="64">
        <f ca="1">IFERROR(__xludf.DUMMYFUNCTION("""COMPUTED_VALUE"""),72206)</f>
        <v>72206</v>
      </c>
      <c r="B62" s="65" t="str">
        <f ca="1">IFERROR(__xludf.DUMMYFUNCTION("""COMPUTED_VALUE"""),"Хөгжлийн бэрхшээлтэй иргэдийн хөгжил, хамгаалал хөтөлбөр")</f>
        <v>Хөгжлийн бэрхшээлтэй иргэдийн хөгжил, хамгаалал хөтөлбөр</v>
      </c>
      <c r="C62" s="64"/>
      <c r="D62" s="64"/>
      <c r="E62" s="69"/>
      <c r="F62" s="69"/>
      <c r="G62" s="69"/>
      <c r="H62" s="69"/>
      <c r="I62" s="69"/>
      <c r="J62" s="72"/>
      <c r="K62" s="72"/>
      <c r="L62" s="72"/>
      <c r="M62" s="67">
        <f ca="1">IFERROR(__xludf.DUMMYFUNCTION("if(A62&lt;&gt;A61, IFERROR(QUERY('Маягт 3'!$A$10:$K131,""select sum(Col11) where Col1=""&amp;A62&amp;"" label sum(Col11) ''""), """"),"""")"),0)</f>
        <v>0</v>
      </c>
      <c r="N62" s="69"/>
      <c r="O62" s="69"/>
      <c r="P62" s="79"/>
    </row>
    <row r="63" spans="1:16" ht="12.75" customHeight="1">
      <c r="A63" s="64">
        <f ca="1">IFERROR(__xludf.DUMMYFUNCTION("""COMPUTED_VALUE"""),72206)</f>
        <v>72206</v>
      </c>
      <c r="B63" s="65" t="str">
        <f ca="1">IFERROR(__xludf.DUMMYFUNCTION("""COMPUTED_VALUE"""),"Хөгжлийн бэрхшээлтэй иргэдийн хөгжил, хамгаалал хөтөлбөр")</f>
        <v>Хөгжлийн бэрхшээлтэй иргэдийн хөгжил, хамгаалал хөтөлбөр</v>
      </c>
      <c r="C63" s="64"/>
      <c r="D63" s="64"/>
      <c r="E63" s="69"/>
      <c r="F63" s="69"/>
      <c r="G63" s="69"/>
      <c r="H63" s="69"/>
      <c r="I63" s="69"/>
      <c r="J63" s="72"/>
      <c r="K63" s="72"/>
      <c r="L63" s="72"/>
      <c r="M63" s="67" t="str">
        <f ca="1">IFERROR(__xludf.DUMMYFUNCTION("if(A63&lt;&gt;A62, IFERROR(QUERY('Маягт 3'!$A$10:$K131,""select sum(Col11) where Col1=""&amp;A63&amp;"" label sum(Col11) ''""), """"),"""")"),"")</f>
        <v/>
      </c>
      <c r="N63" s="69"/>
      <c r="O63" s="69"/>
      <c r="P63" s="79"/>
    </row>
    <row r="64" spans="1:16" ht="12.75" customHeight="1">
      <c r="A64" s="64">
        <f ca="1">IFERROR(__xludf.DUMMYFUNCTION("""COMPUTED_VALUE"""),72206)</f>
        <v>72206</v>
      </c>
      <c r="B64" s="65" t="str">
        <f ca="1">IFERROR(__xludf.DUMMYFUNCTION("""COMPUTED_VALUE"""),"Хөгжлийн бэрхшээлтэй иргэдийн хөгжил, хамгаалал хөтөлбөр")</f>
        <v>Хөгжлийн бэрхшээлтэй иргэдийн хөгжил, хамгаалал хөтөлбөр</v>
      </c>
      <c r="C64" s="64"/>
      <c r="D64" s="64"/>
      <c r="E64" s="69"/>
      <c r="F64" s="69"/>
      <c r="G64" s="69"/>
      <c r="H64" s="69"/>
      <c r="I64" s="69"/>
      <c r="J64" s="72"/>
      <c r="K64" s="72"/>
      <c r="L64" s="72"/>
      <c r="M64" s="67" t="str">
        <f ca="1">IFERROR(__xludf.DUMMYFUNCTION("if(A64&lt;&gt;A63, IFERROR(QUERY('Маягт 3'!$A$10:$K131,""select sum(Col11) where Col1=""&amp;A64&amp;"" label sum(Col11) ''""), """"),"""")"),"")</f>
        <v/>
      </c>
      <c r="N64" s="69"/>
      <c r="O64" s="69"/>
      <c r="P64" s="79"/>
    </row>
    <row r="65" spans="1:16" ht="12.75" customHeight="1">
      <c r="A65" s="64" t="str">
        <f ca="1">IFERROR(__xludf.DUMMYFUNCTION("""COMPUTED_VALUE"""),"72ХХХ")</f>
        <v>72ХХХ</v>
      </c>
      <c r="B65" s="65" t="str">
        <f ca="1">IFERROR(__xludf.DUMMYFUNCTION("""COMPUTED_VALUE"""),"Хүүхэд, гэр бүлийн хөгжил хамгаалал хөтөлбөр")</f>
        <v>Хүүхэд, гэр бүлийн хөгжил хамгаалал хөтөлбөр</v>
      </c>
      <c r="C65" s="64"/>
      <c r="D65" s="64"/>
      <c r="E65" s="69"/>
      <c r="F65" s="69"/>
      <c r="G65" s="69"/>
      <c r="H65" s="69"/>
      <c r="I65" s="69"/>
      <c r="J65" s="72"/>
      <c r="K65" s="72"/>
      <c r="L65" s="72"/>
      <c r="M65" s="67" t="str">
        <f ca="1">IFERROR(__xludf.DUMMYFUNCTION("if(A65&lt;&gt;A64, IFERROR(QUERY('Маягт 3'!$A$10:$K131,""select sum(Col11) where Col1=""&amp;A65&amp;"" label sum(Col11) ''""), """"),"""")"),"")</f>
        <v/>
      </c>
      <c r="N65" s="69"/>
      <c r="O65" s="69"/>
      <c r="P65" s="79"/>
    </row>
    <row r="66" spans="1:16" ht="12.75" customHeight="1">
      <c r="A66" s="64">
        <f ca="1">IFERROR(__xludf.DUMMYFUNCTION("""COMPUTED_VALUE"""),70105)</f>
        <v>70105</v>
      </c>
      <c r="B66" s="65" t="str">
        <f ca="1">IFERROR(__xludf.DUMMYFUNCTION("""COMPUTED_VALUE"""),"Нутгийн өөрөө удирдах байгууллагын үйл ажиллагаа ")</f>
        <v xml:space="preserve">Нутгийн өөрөө удирдах байгууллагын үйл ажиллагаа </v>
      </c>
      <c r="C66" s="64"/>
      <c r="D66" s="64"/>
      <c r="E66" s="69"/>
      <c r="F66" s="69"/>
      <c r="G66" s="69"/>
      <c r="H66" s="69"/>
      <c r="I66" s="69"/>
      <c r="J66" s="72"/>
      <c r="K66" s="72"/>
      <c r="L66" s="72"/>
      <c r="M66" s="67">
        <f ca="1">IFERROR(__xludf.DUMMYFUNCTION("if(A66&lt;&gt;A65, IFERROR(QUERY('Маягт 3'!$A$10:$K131,""select sum(Col11) where Col1=""&amp;A66&amp;"" label sum(Col11) ''""), """"),"""")"),0)</f>
        <v>0</v>
      </c>
      <c r="N66" s="69"/>
      <c r="O66" s="69"/>
      <c r="P66" s="79"/>
    </row>
    <row r="67" spans="1:16" ht="12.75" customHeight="1">
      <c r="A67" s="64">
        <f ca="1">IFERROR(__xludf.DUMMYFUNCTION("""COMPUTED_VALUE"""),70105)</f>
        <v>70105</v>
      </c>
      <c r="B67" s="65" t="str">
        <f ca="1">IFERROR(__xludf.DUMMYFUNCTION("""COMPUTED_VALUE"""),"Нутгийн өөрөө удирдах байгууллагын үйл ажиллагаа ")</f>
        <v xml:space="preserve">Нутгийн өөрөө удирдах байгууллагын үйл ажиллагаа </v>
      </c>
      <c r="C67" s="64"/>
      <c r="D67" s="64"/>
      <c r="E67" s="69"/>
      <c r="F67" s="69"/>
      <c r="G67" s="69"/>
      <c r="H67" s="69"/>
      <c r="I67" s="69"/>
      <c r="J67" s="72"/>
      <c r="K67" s="72"/>
      <c r="L67" s="72"/>
      <c r="M67" s="67" t="str">
        <f ca="1">IFERROR(__xludf.DUMMYFUNCTION("if(A67&lt;&gt;A66, IFERROR(QUERY('Маягт 3'!$A$10:$K131,""select sum(Col11) where Col1=""&amp;A67&amp;"" label sum(Col11) ''""), """"),"""")"),"")</f>
        <v/>
      </c>
      <c r="N67" s="69"/>
      <c r="O67" s="69"/>
      <c r="P67" s="79"/>
    </row>
    <row r="68" spans="1:16" ht="12.75" customHeight="1">
      <c r="A68" s="64"/>
      <c r="B68" s="65" t="str">
        <f ca="1">IFERROR(__xludf.DUMMYFUNCTION("""COMPUTED_VALUE"""),"Албан ёсны статистик хөтөлбөр")</f>
        <v>Албан ёсны статистик хөтөлбөр</v>
      </c>
      <c r="C68" s="64"/>
      <c r="D68" s="64"/>
      <c r="E68" s="69"/>
      <c r="F68" s="69"/>
      <c r="G68" s="69"/>
      <c r="H68" s="69"/>
      <c r="I68" s="69"/>
      <c r="J68" s="72"/>
      <c r="K68" s="72"/>
      <c r="L68" s="72"/>
      <c r="M68" s="67" t="str">
        <f ca="1">IFERROR(__xludf.DUMMYFUNCTION("if(A68&lt;&gt;A67, IFERROR(QUERY('Маягт 3'!$A$10:$K131,""select sum(Col11) where Col1=""&amp;A68&amp;"" label sum(Col11) ''""), """"),"""")"),"")</f>
        <v/>
      </c>
      <c r="N68" s="69"/>
      <c r="O68" s="69"/>
      <c r="P68" s="79"/>
    </row>
    <row r="69" spans="1:16" ht="12.75" customHeight="1">
      <c r="A69" s="64"/>
      <c r="B69" s="65" t="str">
        <f ca="1">IFERROR(__xludf.DUMMYFUNCTION("""COMPUTED_VALUE"""),"Албан ёсны статистик хөтөлбөр")</f>
        <v>Албан ёсны статистик хөтөлбөр</v>
      </c>
      <c r="C69" s="64"/>
      <c r="D69" s="64"/>
      <c r="E69" s="69"/>
      <c r="F69" s="69"/>
      <c r="G69" s="69"/>
      <c r="H69" s="69"/>
      <c r="I69" s="69"/>
      <c r="J69" s="72"/>
      <c r="K69" s="72"/>
      <c r="L69" s="72"/>
      <c r="M69" s="67" t="str">
        <f ca="1">IFERROR(__xludf.DUMMYFUNCTION("if(A69&lt;&gt;A68, IFERROR(QUERY('Маягт 3'!$A$10:$K131,""select sum(Col11) where Col1=""&amp;A69&amp;"" label sum(Col11) ''""), """"),"""")"),"")</f>
        <v/>
      </c>
      <c r="N69" s="69"/>
      <c r="O69" s="69"/>
      <c r="P69" s="79"/>
    </row>
    <row r="70" spans="1:16" ht="12.75" customHeight="1">
      <c r="A70" s="64"/>
      <c r="B70" s="65" t="str">
        <f ca="1">IFERROR(__xludf.DUMMYFUNCTION("""COMPUTED_VALUE"""),"Гадаад харилцааны бодлого, удирдлага хөтөлбөр")</f>
        <v>Гадаад харилцааны бодлого, удирдлага хөтөлбөр</v>
      </c>
      <c r="C70" s="64"/>
      <c r="D70" s="64"/>
      <c r="E70" s="69"/>
      <c r="F70" s="69"/>
      <c r="G70" s="69"/>
      <c r="H70" s="69"/>
      <c r="I70" s="69"/>
      <c r="J70" s="72"/>
      <c r="K70" s="72"/>
      <c r="L70" s="72"/>
      <c r="M70" s="67" t="str">
        <f ca="1">IFERROR(__xludf.DUMMYFUNCTION("if(A70&lt;&gt;A69, IFERROR(QUERY('Маягт 3'!$A$10:$K131,""select sum(Col11) where Col1=""&amp;A70&amp;"" label sum(Col11) ''""), """"),"""")"),"")</f>
        <v/>
      </c>
      <c r="N70" s="69"/>
      <c r="O70" s="69"/>
      <c r="P70" s="79"/>
    </row>
    <row r="71" spans="1:16" ht="12.75" customHeight="1">
      <c r="A71" s="64"/>
      <c r="B71" s="65" t="str">
        <f ca="1">IFERROR(__xludf.DUMMYFUNCTION("""COMPUTED_VALUE"""),"Зэвсэгт хүчний үйл ажиллагаа хөтөлбөр")</f>
        <v>Зэвсэгт хүчний үйл ажиллагаа хөтөлбөр</v>
      </c>
      <c r="C71" s="64"/>
      <c r="D71" s="64"/>
      <c r="E71" s="69"/>
      <c r="F71" s="69"/>
      <c r="G71" s="69"/>
      <c r="H71" s="69"/>
      <c r="I71" s="69"/>
      <c r="J71" s="72"/>
      <c r="K71" s="72"/>
      <c r="L71" s="72"/>
      <c r="M71" s="67" t="str">
        <f ca="1">IFERROR(__xludf.DUMMYFUNCTION("if(A71&lt;&gt;A70, IFERROR(QUERY('Маягт 3'!$A$10:$K131,""select sum(Col11) where Col1=""&amp;A71&amp;"" label sum(Col11) ''""), """"),"""")"),"")</f>
        <v/>
      </c>
      <c r="N71" s="69"/>
      <c r="O71" s="69"/>
      <c r="P71" s="79"/>
    </row>
    <row r="72" spans="1:16" ht="12.75" customHeight="1">
      <c r="A72" s="64"/>
      <c r="B72" s="65" t="str">
        <f ca="1">IFERROR(__xludf.DUMMYFUNCTION("""COMPUTED_VALUE"""),"Хил хамгаалах хөтөлбөр ")</f>
        <v xml:space="preserve">Хил хамгаалах хөтөлбөр </v>
      </c>
      <c r="C72" s="64"/>
      <c r="D72" s="64"/>
      <c r="E72" s="69"/>
      <c r="F72" s="69"/>
      <c r="G72" s="69"/>
      <c r="H72" s="69"/>
      <c r="I72" s="69"/>
      <c r="J72" s="72"/>
      <c r="K72" s="72"/>
      <c r="L72" s="72"/>
      <c r="M72" s="67" t="str">
        <f ca="1">IFERROR(__xludf.DUMMYFUNCTION("if(A72&lt;&gt;A71, IFERROR(QUERY('Маягт 3'!$A$10:$K131,""select sum(Col11) where Col1=""&amp;A72&amp;"" label sum(Col11) ''""), """"),"""")"),"")</f>
        <v/>
      </c>
      <c r="N72" s="69"/>
      <c r="O72" s="69"/>
      <c r="P72" s="79"/>
    </row>
    <row r="73" spans="1:16" ht="12.75" customHeight="1">
      <c r="A73" s="64">
        <f ca="1">IFERROR(__xludf.DUMMYFUNCTION("""COMPUTED_VALUE"""),70426)</f>
        <v>70426</v>
      </c>
      <c r="B73" s="65" t="str">
        <f ca="1">IFERROR(__xludf.DUMMYFUNCTION("""COMPUTED_VALUE"""),"Төрийн өмчийн эрхийг хэрэгжүүлэх хөтөлбөр")</f>
        <v>Төрийн өмчийн эрхийг хэрэгжүүлэх хөтөлбөр</v>
      </c>
      <c r="C73" s="64"/>
      <c r="D73" s="64"/>
      <c r="E73" s="69"/>
      <c r="F73" s="69"/>
      <c r="G73" s="69"/>
      <c r="H73" s="69"/>
      <c r="I73" s="69"/>
      <c r="J73" s="72"/>
      <c r="K73" s="72"/>
      <c r="L73" s="72"/>
      <c r="M73" s="67">
        <f ca="1">IFERROR(__xludf.DUMMYFUNCTION("if(A73&lt;&gt;A72, IFERROR(QUERY('Маягт 3'!$A$10:$K131,""select sum(Col11) where Col1=""&amp;A73&amp;"" label sum(Col11) ''""), """"),"""")"),0)</f>
        <v>0</v>
      </c>
      <c r="N73" s="69"/>
      <c r="O73" s="69"/>
      <c r="P73" s="79"/>
    </row>
    <row r="74" spans="1:16" ht="12.75" customHeight="1">
      <c r="A74" s="64">
        <f ca="1">IFERROR(__xludf.DUMMYFUNCTION("""COMPUTED_VALUE"""),70105)</f>
        <v>70105</v>
      </c>
      <c r="B74" s="65" t="str">
        <f ca="1">IFERROR(__xludf.DUMMYFUNCTION("""COMPUTED_VALUE"""),"Гүйцэтгэх засаглалын удирдлага хөтөлбөр")</f>
        <v>Гүйцэтгэх засаглалын удирдлага хөтөлбөр</v>
      </c>
      <c r="C74" s="64"/>
      <c r="D74" s="64"/>
      <c r="E74" s="69"/>
      <c r="F74" s="69"/>
      <c r="G74" s="69"/>
      <c r="H74" s="69"/>
      <c r="I74" s="69"/>
      <c r="J74" s="72"/>
      <c r="K74" s="72"/>
      <c r="L74" s="72"/>
      <c r="M74" s="67">
        <f ca="1">IFERROR(__xludf.DUMMYFUNCTION("if(A74&lt;&gt;A73, IFERROR(QUERY('Маягт 3'!$A$10:$K131,""select sum(Col11) where Col1=""&amp;A74&amp;"" label sum(Col11) ''""), """"),"""")"),0)</f>
        <v>0</v>
      </c>
      <c r="N74" s="69"/>
      <c r="O74" s="69"/>
      <c r="P74" s="79"/>
    </row>
    <row r="75" spans="1:16" ht="12.75" customHeight="1">
      <c r="A75" s="64">
        <f ca="1">IFERROR(__xludf.DUMMYFUNCTION("""COMPUTED_VALUE"""),70105)</f>
        <v>70105</v>
      </c>
      <c r="B75" s="65" t="str">
        <f ca="1">IFERROR(__xludf.DUMMYFUNCTION("""COMPUTED_VALUE"""),"Гүйцэтгэх засаглалын удирдлага хөтөлбөр")</f>
        <v>Гүйцэтгэх засаглалын удирдлага хөтөлбөр</v>
      </c>
      <c r="C75" s="64"/>
      <c r="D75" s="64"/>
      <c r="E75" s="69"/>
      <c r="F75" s="69"/>
      <c r="G75" s="69"/>
      <c r="H75" s="69"/>
      <c r="I75" s="69"/>
      <c r="J75" s="72"/>
      <c r="K75" s="72"/>
      <c r="L75" s="72"/>
      <c r="M75" s="67" t="str">
        <f ca="1">IFERROR(__xludf.DUMMYFUNCTION("if(A75&lt;&gt;A74, IFERROR(QUERY('Маягт 3'!$A$10:$K131,""select sum(Col11) where Col1=""&amp;A75&amp;"" label sum(Col11) ''""), """"),"""")"),"")</f>
        <v/>
      </c>
      <c r="N75" s="69"/>
      <c r="O75" s="69"/>
      <c r="P75" s="79"/>
    </row>
    <row r="76" spans="1:16" ht="12.75" customHeight="1">
      <c r="A76" s="64">
        <f ca="1">IFERROR(__xludf.DUMMYFUNCTION("""COMPUTED_VALUE"""),70105)</f>
        <v>70105</v>
      </c>
      <c r="B76" s="65" t="str">
        <f ca="1">IFERROR(__xludf.DUMMYFUNCTION("""COMPUTED_VALUE"""),"Гүйцэтгэх засаглалын удирдлага хөтөлбөр")</f>
        <v>Гүйцэтгэх засаглалын удирдлага хөтөлбөр</v>
      </c>
      <c r="C76" s="64"/>
      <c r="D76" s="64"/>
      <c r="E76" s="69"/>
      <c r="F76" s="69"/>
      <c r="G76" s="69"/>
      <c r="H76" s="69"/>
      <c r="I76" s="69"/>
      <c r="J76" s="72"/>
      <c r="K76" s="72"/>
      <c r="L76" s="72"/>
      <c r="M76" s="67" t="str">
        <f ca="1">IFERROR(__xludf.DUMMYFUNCTION("if(A76&lt;&gt;A75, IFERROR(QUERY('Маягт 3'!$A$10:$K131,""select sum(Col11) where Col1=""&amp;A76&amp;"" label sum(Col11) ''""), """"),"""")"),"")</f>
        <v/>
      </c>
      <c r="N76" s="69"/>
      <c r="O76" s="69"/>
      <c r="P76" s="79"/>
    </row>
    <row r="77" spans="1:16" ht="12.75" customHeight="1">
      <c r="A77" s="64">
        <f ca="1">IFERROR(__xludf.DUMMYFUNCTION("""COMPUTED_VALUE"""),70105)</f>
        <v>70105</v>
      </c>
      <c r="B77" s="65" t="str">
        <f ca="1">IFERROR(__xludf.DUMMYFUNCTION("""COMPUTED_VALUE"""),"Газрын зураглал, кадастр хөтөлбөр")</f>
        <v>Газрын зураглал, кадастр хөтөлбөр</v>
      </c>
      <c r="C77" s="64"/>
      <c r="D77" s="64"/>
      <c r="E77" s="69"/>
      <c r="F77" s="69"/>
      <c r="G77" s="69"/>
      <c r="H77" s="69"/>
      <c r="I77" s="69"/>
      <c r="J77" s="72"/>
      <c r="K77" s="72"/>
      <c r="L77" s="72"/>
      <c r="M77" s="67" t="str">
        <f ca="1">IFERROR(__xludf.DUMMYFUNCTION("if(A77&lt;&gt;A76, IFERROR(QUERY('Маягт 3'!$A$10:$K131,""select sum(Col11) where Col1=""&amp;A77&amp;"" label sum(Col11) ''""), """"),"""")"),"")</f>
        <v/>
      </c>
      <c r="N77" s="69"/>
      <c r="O77" s="69"/>
      <c r="P77" s="79"/>
    </row>
    <row r="78" spans="1:16" ht="12.75" customHeight="1">
      <c r="A78" s="64">
        <f ca="1">IFERROR(__xludf.DUMMYFUNCTION("""COMPUTED_VALUE"""),70105)</f>
        <v>70105</v>
      </c>
      <c r="B78" s="65" t="str">
        <f ca="1">IFERROR(__xludf.DUMMYFUNCTION("""COMPUTED_VALUE"""),"Гүйцэтгэх засаглалын удирдлага хөтөлбөр")</f>
        <v>Гүйцэтгэх засаглалын удирдлага хөтөлбөр</v>
      </c>
      <c r="C78" s="64"/>
      <c r="D78" s="64"/>
      <c r="E78" s="69"/>
      <c r="F78" s="69"/>
      <c r="G78" s="69"/>
      <c r="H78" s="69"/>
      <c r="I78" s="69"/>
      <c r="J78" s="72"/>
      <c r="K78" s="72"/>
      <c r="L78" s="72"/>
      <c r="M78" s="67" t="str">
        <f ca="1">IFERROR(__xludf.DUMMYFUNCTION("if(A78&lt;&gt;A77, IFERROR(QUERY('Маягт 3'!$A$10:$K131,""select sum(Col11) where Col1=""&amp;A78&amp;"" label sum(Col11) ''""), """"),"""")"),"")</f>
        <v/>
      </c>
      <c r="N78" s="69"/>
      <c r="O78" s="69"/>
      <c r="P78" s="79"/>
    </row>
    <row r="79" spans="1:16" ht="12.75" customHeight="1">
      <c r="A79" s="64"/>
      <c r="B79" s="65" t="str">
        <f ca="1">IFERROR(__xludf.DUMMYFUNCTION("""COMPUTED_VALUE"""),"Гүйцэтгэх засаглалын удирдлага хөтөлбөр")</f>
        <v>Гүйцэтгэх засаглалын удирдлага хөтөлбөр</v>
      </c>
      <c r="C79" s="64"/>
      <c r="D79" s="64"/>
      <c r="E79" s="69"/>
      <c r="F79" s="69"/>
      <c r="G79" s="69"/>
      <c r="H79" s="69"/>
      <c r="I79" s="69"/>
      <c r="J79" s="72"/>
      <c r="K79" s="72"/>
      <c r="L79" s="72"/>
      <c r="M79" s="67" t="str">
        <f ca="1">IFERROR(__xludf.DUMMYFUNCTION("if(A79&lt;&gt;A78, IFERROR(QUERY('Маягт 3'!$A$10:$K131,""select sum(Col11) where Col1=""&amp;A79&amp;"" label sum(Col11) ''""), """"),"""")"),"")</f>
        <v/>
      </c>
      <c r="N79" s="69"/>
      <c r="O79" s="69"/>
      <c r="P79" s="79"/>
    </row>
    <row r="80" spans="1:16" ht="12.75" customHeight="1">
      <c r="A80" s="64">
        <f ca="1">IFERROR(__xludf.DUMMYFUNCTION("""COMPUTED_VALUE"""),70418)</f>
        <v>70418</v>
      </c>
      <c r="B80" s="65" t="str">
        <f ca="1">IFERROR(__xludf.DUMMYFUNCTION("""COMPUTED_VALUE"""),"Худалдан авах үйл ажиллагаа ")</f>
        <v xml:space="preserve">Худалдан авах үйл ажиллагаа </v>
      </c>
      <c r="C80" s="64"/>
      <c r="D80" s="64"/>
      <c r="E80" s="69"/>
      <c r="F80" s="69"/>
      <c r="G80" s="69"/>
      <c r="H80" s="69"/>
      <c r="I80" s="69"/>
      <c r="J80" s="72"/>
      <c r="K80" s="72"/>
      <c r="L80" s="72"/>
      <c r="M80" s="67">
        <f ca="1">IFERROR(__xludf.DUMMYFUNCTION("if(A80&lt;&gt;A79, IFERROR(QUERY('Маягт 3'!$A$10:$K131,""select sum(Col11) where Col1=""&amp;A80&amp;"" label sum(Col11) ''""), """"),"""")"),0)</f>
        <v>0</v>
      </c>
      <c r="N80" s="69"/>
      <c r="O80" s="69"/>
      <c r="P80" s="79"/>
    </row>
    <row r="81" spans="1:16" ht="12.75" customHeight="1">
      <c r="A81" s="64">
        <f ca="1">IFERROR(__xludf.DUMMYFUNCTION("""COMPUTED_VALUE"""),70105)</f>
        <v>70105</v>
      </c>
      <c r="B81" s="65" t="str">
        <f ca="1">IFERROR(__xludf.DUMMYFUNCTION("""COMPUTED_VALUE"""),"Гүйцэтгэх засаглалын удирдлага хөтөлбөр")</f>
        <v>Гүйцэтгэх засаглалын удирдлага хөтөлбөр</v>
      </c>
      <c r="C81" s="64"/>
      <c r="D81" s="64"/>
      <c r="E81" s="69"/>
      <c r="F81" s="69"/>
      <c r="G81" s="69"/>
      <c r="H81" s="69"/>
      <c r="I81" s="69"/>
      <c r="J81" s="72"/>
      <c r="K81" s="72"/>
      <c r="L81" s="72"/>
      <c r="M81" s="67">
        <f ca="1">IFERROR(__xludf.DUMMYFUNCTION("if(A81&lt;&gt;A80, IFERROR(QUERY('Маягт 3'!$A$10:$K131,""select sum(Col11) where Col1=""&amp;A81&amp;"" label sum(Col11) ''""), """"),"""")"),0)</f>
        <v>0</v>
      </c>
      <c r="N81" s="69"/>
      <c r="O81" s="69"/>
      <c r="P81" s="79"/>
    </row>
    <row r="82" spans="1:16" ht="12.75" customHeight="1">
      <c r="A82" s="64"/>
      <c r="B82" s="65" t="str">
        <f ca="1">IFERROR(__xludf.DUMMYFUNCTION("""COMPUTED_VALUE"""),"Гүйцэтгэх засаглалын удирдлага хөтөлбөр")</f>
        <v>Гүйцэтгэх засаглалын удирдлага хөтөлбөр</v>
      </c>
      <c r="C82" s="64"/>
      <c r="D82" s="64"/>
      <c r="E82" s="69"/>
      <c r="F82" s="69"/>
      <c r="G82" s="69"/>
      <c r="H82" s="69"/>
      <c r="I82" s="69"/>
      <c r="J82" s="72"/>
      <c r="K82" s="72"/>
      <c r="L82" s="72"/>
      <c r="M82" s="67" t="str">
        <f ca="1">IFERROR(__xludf.DUMMYFUNCTION("if(A82&lt;&gt;A81, IFERROR(QUERY('Маягт 3'!$A$10:$K131,""select sum(Col11) where Col1=""&amp;A82&amp;"" label sum(Col11) ''""), """"),"""")"),"")</f>
        <v/>
      </c>
      <c r="N82" s="69"/>
      <c r="O82" s="69"/>
      <c r="P82" s="79"/>
    </row>
    <row r="83" spans="1:16" ht="12.75" customHeight="1">
      <c r="A83" s="64"/>
      <c r="B83" s="65" t="str">
        <f ca="1">IFERROR(__xludf.DUMMYFUNCTION("""COMPUTED_VALUE"""),"Гүйцэтгэх засаглалын удирдлага хөтөлбөр")</f>
        <v>Гүйцэтгэх засаглалын удирдлага хөтөлбөр</v>
      </c>
      <c r="C83" s="64"/>
      <c r="D83" s="64"/>
      <c r="E83" s="69"/>
      <c r="F83" s="69"/>
      <c r="G83" s="69"/>
      <c r="H83" s="69"/>
      <c r="I83" s="69"/>
      <c r="J83" s="72"/>
      <c r="K83" s="72"/>
      <c r="L83" s="72"/>
      <c r="M83" s="67" t="str">
        <f ca="1">IFERROR(__xludf.DUMMYFUNCTION("if(A83&lt;&gt;A82, IFERROR(QUERY('Маягт 3'!$A$10:$K131,""select sum(Col11) where Col1=""&amp;A83&amp;"" label sum(Col11) ''""), """"),"""")"),"")</f>
        <v/>
      </c>
      <c r="N83" s="69"/>
      <c r="O83" s="69"/>
      <c r="P83" s="79"/>
    </row>
    <row r="84" spans="1:16" ht="12.75" customHeight="1">
      <c r="A84" s="64"/>
      <c r="B84" s="65" t="str">
        <f ca="1">IFERROR(__xludf.DUMMYFUNCTION("""COMPUTED_VALUE"""),"Олборлолт, уул уурхай хөтөлбөр")</f>
        <v>Олборлолт, уул уурхай хөтөлбөр</v>
      </c>
      <c r="C84" s="64"/>
      <c r="D84" s="64"/>
      <c r="E84" s="69"/>
      <c r="F84" s="69"/>
      <c r="G84" s="69"/>
      <c r="H84" s="69"/>
      <c r="I84" s="69"/>
      <c r="J84" s="72"/>
      <c r="K84" s="72"/>
      <c r="L84" s="72"/>
      <c r="M84" s="67" t="str">
        <f ca="1">IFERROR(__xludf.DUMMYFUNCTION("if(A84&lt;&gt;A83, IFERROR(QUERY('Маягт 3'!$A$10:$K131,""select sum(Col11) where Col1=""&amp;A84&amp;"" label sum(Col11) ''""), """"),"""")"),"")</f>
        <v/>
      </c>
      <c r="N84" s="69"/>
      <c r="O84" s="69"/>
      <c r="P84" s="79"/>
    </row>
    <row r="85" spans="1:16" ht="12.75" customHeight="1">
      <c r="A85" s="64">
        <f ca="1">IFERROR(__xludf.DUMMYFUNCTION("""COMPUTED_VALUE"""),70801)</f>
        <v>70801</v>
      </c>
      <c r="B85" s="65" t="str">
        <f ca="1">IFERROR(__xludf.DUMMYFUNCTION("""COMPUTED_VALUE"""),"Мал аж ахуйг хөгжүүлэх хөтөлбөр")</f>
        <v>Мал аж ахуйг хөгжүүлэх хөтөлбөр</v>
      </c>
      <c r="C85" s="64"/>
      <c r="D85" s="64"/>
      <c r="E85" s="69"/>
      <c r="F85" s="69"/>
      <c r="G85" s="69"/>
      <c r="H85" s="69"/>
      <c r="I85" s="69"/>
      <c r="J85" s="72"/>
      <c r="K85" s="72"/>
      <c r="L85" s="72"/>
      <c r="M85" s="67">
        <f ca="1">IFERROR(__xludf.DUMMYFUNCTION("if(A85&lt;&gt;A84, IFERROR(QUERY('Маягт 3'!$A$10:$K131,""select sum(Col11) where Col1=""&amp;A85&amp;"" label sum(Col11) ''""), """"),"""")"),0)</f>
        <v>0</v>
      </c>
      <c r="N85" s="69"/>
      <c r="O85" s="69"/>
      <c r="P85" s="79"/>
    </row>
    <row r="86" spans="1:16" ht="12.75" customHeight="1">
      <c r="A86" s="64">
        <f ca="1">IFERROR(__xludf.DUMMYFUNCTION("""COMPUTED_VALUE"""),70801)</f>
        <v>70801</v>
      </c>
      <c r="B86" s="65" t="str">
        <f ca="1">IFERROR(__xludf.DUMMYFUNCTION("""COMPUTED_VALUE"""),"Мал аж ахуйг хөгжүүлэх хөтөлбөр")</f>
        <v>Мал аж ахуйг хөгжүүлэх хөтөлбөр</v>
      </c>
      <c r="C86" s="64"/>
      <c r="D86" s="64"/>
      <c r="E86" s="69"/>
      <c r="F86" s="69"/>
      <c r="G86" s="69"/>
      <c r="H86" s="69"/>
      <c r="I86" s="69"/>
      <c r="J86" s="72"/>
      <c r="K86" s="72"/>
      <c r="L86" s="72"/>
      <c r="M86" s="67" t="str">
        <f ca="1">IFERROR(__xludf.DUMMYFUNCTION("if(A86&lt;&gt;A85, IFERROR(QUERY('Маягт 3'!$A$10:$K131,""select sum(Col11) where Col1=""&amp;A86&amp;"" label sum(Col11) ''""), """"),"""")"),"")</f>
        <v/>
      </c>
      <c r="N86" s="69"/>
      <c r="O86" s="69"/>
      <c r="P86" s="79"/>
    </row>
    <row r="87" spans="1:16" ht="12.75" customHeight="1">
      <c r="A87" s="64">
        <f ca="1">IFERROR(__xludf.DUMMYFUNCTION("""COMPUTED_VALUE"""),70802)</f>
        <v>70802</v>
      </c>
      <c r="B87" s="65" t="str">
        <f ca="1">IFERROR(__xludf.DUMMYFUNCTION("""COMPUTED_VALUE"""),"Газар тариаланг хөгжүүлэх хөтөлбөр")</f>
        <v>Газар тариаланг хөгжүүлэх хөтөлбөр</v>
      </c>
      <c r="C87" s="64"/>
      <c r="D87" s="64"/>
      <c r="E87" s="69"/>
      <c r="F87" s="69"/>
      <c r="G87" s="69"/>
      <c r="H87" s="69"/>
      <c r="I87" s="69"/>
      <c r="J87" s="72"/>
      <c r="K87" s="72"/>
      <c r="L87" s="72"/>
      <c r="M87" s="67">
        <f ca="1">IFERROR(__xludf.DUMMYFUNCTION("if(A87&lt;&gt;A86, IFERROR(QUERY('Маягт 3'!$A$10:$K131,""select sum(Col11) where Col1=""&amp;A87&amp;"" label sum(Col11) ''""), """"),"""")"),0)</f>
        <v>0</v>
      </c>
      <c r="N87" s="69"/>
      <c r="O87" s="69"/>
      <c r="P87" s="79"/>
    </row>
    <row r="88" spans="1:16" ht="12.75" customHeight="1">
      <c r="A88" s="64"/>
      <c r="B88" s="65" t="str">
        <f ca="1">IFERROR(__xludf.DUMMYFUNCTION("""COMPUTED_VALUE"""),"Олборлолт, уул уурхай хөтөлбөр")</f>
        <v>Олборлолт, уул уурхай хөтөлбөр</v>
      </c>
      <c r="C88" s="64"/>
      <c r="D88" s="64"/>
      <c r="E88" s="69"/>
      <c r="F88" s="69"/>
      <c r="G88" s="69"/>
      <c r="H88" s="69"/>
      <c r="I88" s="69"/>
      <c r="J88" s="72"/>
      <c r="K88" s="72"/>
      <c r="L88" s="72"/>
      <c r="M88" s="67" t="str">
        <f ca="1">IFERROR(__xludf.DUMMYFUNCTION("if(A88&lt;&gt;A87, IFERROR(QUERY('Маягт 3'!$A$10:$K131,""select sum(Col11) where Col1=""&amp;A88&amp;"" label sum(Col11) ''""), """"),"""")"),"")</f>
        <v/>
      </c>
      <c r="N88" s="69"/>
      <c r="O88" s="69"/>
      <c r="P88" s="79"/>
    </row>
    <row r="89" spans="1:16" ht="12.75" customHeight="1">
      <c r="A89" s="64"/>
      <c r="B89" s="65" t="str">
        <f ca="1">IFERROR(__xludf.DUMMYFUNCTION("""COMPUTED_VALUE"""),"Хөнгөн үйлдвэрлэлийг хөгжүүлэх хөтөлбөр")</f>
        <v>Хөнгөн үйлдвэрлэлийг хөгжүүлэх хөтөлбөр</v>
      </c>
      <c r="C89" s="64"/>
      <c r="D89" s="64"/>
      <c r="E89" s="69"/>
      <c r="F89" s="69"/>
      <c r="G89" s="69"/>
      <c r="H89" s="69"/>
      <c r="I89" s="69"/>
      <c r="J89" s="72"/>
      <c r="K89" s="72"/>
      <c r="L89" s="72"/>
      <c r="M89" s="67" t="str">
        <f ca="1">IFERROR(__xludf.DUMMYFUNCTION("if(A89&lt;&gt;A88, IFERROR(QUERY('Маягт 3'!$A$10:$K131,""select sum(Col11) where Col1=""&amp;A89&amp;"" label sum(Col11) ''""), """"),"""")"),"")</f>
        <v/>
      </c>
      <c r="N89" s="69"/>
      <c r="O89" s="69"/>
      <c r="P89" s="79"/>
    </row>
    <row r="90" spans="1:16" ht="12.75" customHeight="1">
      <c r="A90" s="64">
        <f ca="1">IFERROR(__xludf.DUMMYFUNCTION("""COMPUTED_VALUE"""),71703)</f>
        <v>71703</v>
      </c>
      <c r="B90" s="65" t="str">
        <f ca="1">IFERROR(__xludf.DUMMYFUNCTION("""COMPUTED_VALUE"""),"Аялал жуулчлал хөтөлбөр")</f>
        <v>Аялал жуулчлал хөтөлбөр</v>
      </c>
      <c r="C90" s="64"/>
      <c r="D90" s="64"/>
      <c r="E90" s="69"/>
      <c r="F90" s="69"/>
      <c r="G90" s="69"/>
      <c r="H90" s="69"/>
      <c r="I90" s="69"/>
      <c r="J90" s="72"/>
      <c r="K90" s="72"/>
      <c r="L90" s="72"/>
      <c r="M90" s="67">
        <f ca="1">IFERROR(__xludf.DUMMYFUNCTION("if(A90&lt;&gt;A89, IFERROR(QUERY('Маягт 3'!$A$10:$K131,""select sum(Col11) where Col1=""&amp;A90&amp;"" label sum(Col11) ''""), """"),"""")"),0)</f>
        <v>0</v>
      </c>
      <c r="N90" s="69"/>
      <c r="O90" s="69"/>
      <c r="P90" s="79"/>
    </row>
    <row r="91" spans="1:16" ht="12.75" customHeight="1">
      <c r="A91" s="64"/>
      <c r="B91" s="65" t="str">
        <f ca="1">IFERROR(__xludf.DUMMYFUNCTION("""COMPUTED_VALUE"""),"Аялал жуулчлал хөтөлбөр")</f>
        <v>Аялал жуулчлал хөтөлбөр</v>
      </c>
      <c r="C91" s="64"/>
      <c r="D91" s="64"/>
      <c r="E91" s="69"/>
      <c r="F91" s="69"/>
      <c r="G91" s="69"/>
      <c r="H91" s="69"/>
      <c r="I91" s="69"/>
      <c r="J91" s="72"/>
      <c r="K91" s="72"/>
      <c r="L91" s="72"/>
      <c r="M91" s="67" t="str">
        <f ca="1">IFERROR(__xludf.DUMMYFUNCTION("if(A91&lt;&gt;A90, IFERROR(QUERY('Маягт 3'!$A$10:$K131,""select sum(Col11) where Col1=""&amp;A91&amp;"" label sum(Col11) ''""), """"),"""")"),"")</f>
        <v/>
      </c>
      <c r="N91" s="69"/>
      <c r="O91" s="69"/>
      <c r="P91" s="79"/>
    </row>
    <row r="92" spans="1:16" ht="12.75" customHeight="1">
      <c r="A92" s="64"/>
      <c r="B92" s="65" t="str">
        <f ca="1">IFERROR(__xludf.DUMMYFUNCTION("""COMPUTED_VALUE"""),"Худалдааны салбарын хөгжил хөтөлбөр")</f>
        <v>Худалдааны салбарын хөгжил хөтөлбөр</v>
      </c>
      <c r="C92" s="64"/>
      <c r="D92" s="64"/>
      <c r="E92" s="69"/>
      <c r="F92" s="69"/>
      <c r="G92" s="69"/>
      <c r="H92" s="69"/>
      <c r="I92" s="69"/>
      <c r="J92" s="72"/>
      <c r="K92" s="72"/>
      <c r="L92" s="72"/>
      <c r="M92" s="67" t="str">
        <f ca="1">IFERROR(__xludf.DUMMYFUNCTION("if(A92&lt;&gt;A91, IFERROR(QUERY('Маягт 3'!$A$10:$K131,""select sum(Col11) where Col1=""&amp;A92&amp;"" label sum(Col11) ''""), """"),"""")"),"")</f>
        <v/>
      </c>
      <c r="N92" s="69"/>
      <c r="O92" s="69"/>
      <c r="P92" s="79"/>
    </row>
    <row r="93" spans="1:16" ht="12.75" customHeight="1">
      <c r="A93" s="64"/>
      <c r="B93" s="65" t="str">
        <f ca="1">IFERROR(__xludf.DUMMYFUNCTION("""COMPUTED_VALUE"""),"Үйлчилгээний салбарын хөгжил хөтөлбөр")</f>
        <v>Үйлчилгээний салбарын хөгжил хөтөлбөр</v>
      </c>
      <c r="C93" s="64"/>
      <c r="D93" s="64"/>
      <c r="E93" s="69"/>
      <c r="F93" s="69"/>
      <c r="G93" s="69"/>
      <c r="H93" s="69"/>
      <c r="I93" s="69"/>
      <c r="J93" s="72"/>
      <c r="K93" s="72"/>
      <c r="L93" s="72"/>
      <c r="M93" s="67" t="str">
        <f ca="1">IFERROR(__xludf.DUMMYFUNCTION("if(A93&lt;&gt;A92, IFERROR(QUERY('Маягт 3'!$A$10:$K131,""select sum(Col11) where Col1=""&amp;A93&amp;"" label sum(Col11) ''""), """"),"""")"),"")</f>
        <v/>
      </c>
      <c r="N93" s="69"/>
      <c r="O93" s="69"/>
      <c r="P93" s="79"/>
    </row>
    <row r="94" spans="1:16" ht="12.75" customHeight="1">
      <c r="A94" s="64">
        <f ca="1">IFERROR(__xludf.DUMMYFUNCTION("""COMPUTED_VALUE"""),71105)</f>
        <v>71105</v>
      </c>
      <c r="B94" s="65" t="str">
        <f ca="1">IFERROR(__xludf.DUMMYFUNCTION("""COMPUTED_VALUE"""),"Орон нутгийн хяналт зохицуулалт хийтийн тээвэр ")</f>
        <v xml:space="preserve">Орон нутгийн хяналт зохицуулалт хийтийн тээвэр </v>
      </c>
      <c r="C94" s="64"/>
      <c r="D94" s="64"/>
      <c r="E94" s="69"/>
      <c r="F94" s="69"/>
      <c r="G94" s="69"/>
      <c r="H94" s="69"/>
      <c r="I94" s="69"/>
      <c r="J94" s="72"/>
      <c r="K94" s="72"/>
      <c r="L94" s="72"/>
      <c r="M94" s="67">
        <f ca="1">IFERROR(__xludf.DUMMYFUNCTION("if(A94&lt;&gt;A93, IFERROR(QUERY('Маягт 3'!$A$10:$K131,""select sum(Col11) where Col1=""&amp;A94&amp;"" label sum(Col11) ''""), """"),"""")"),0)</f>
        <v>0</v>
      </c>
      <c r="N94" s="69"/>
      <c r="O94" s="69"/>
      <c r="P94" s="79"/>
    </row>
    <row r="95" spans="1:16" ht="12.75" customHeight="1">
      <c r="A95" s="64">
        <f ca="1">IFERROR(__xludf.DUMMYFUNCTION("""COMPUTED_VALUE"""),71101)</f>
        <v>71101</v>
      </c>
      <c r="B95" s="65" t="str">
        <f ca="1">IFERROR(__xludf.DUMMYFUNCTION("""COMPUTED_VALUE"""),"Авто зам хөтөлбөр")</f>
        <v>Авто зам хөтөлбөр</v>
      </c>
      <c r="C95" s="64"/>
      <c r="D95" s="64"/>
      <c r="E95" s="69"/>
      <c r="F95" s="69"/>
      <c r="G95" s="69"/>
      <c r="H95" s="69"/>
      <c r="I95" s="69"/>
      <c r="J95" s="72"/>
      <c r="K95" s="72"/>
      <c r="L95" s="72"/>
      <c r="M95" s="67">
        <f ca="1">IFERROR(__xludf.DUMMYFUNCTION("if(A95&lt;&gt;A94, IFERROR(QUERY('Маягт 3'!$A$10:$K131,""select sum(Col11) where Col1=""&amp;A95&amp;"" label sum(Col11) ''""), """"),"""")"),0)</f>
        <v>0</v>
      </c>
      <c r="N95" s="69"/>
      <c r="O95" s="69"/>
      <c r="P95" s="79"/>
    </row>
    <row r="96" spans="1:16" ht="12.75" customHeight="1">
      <c r="A96" s="64"/>
      <c r="B96" s="65" t="str">
        <f ca="1">IFERROR(__xludf.DUMMYFUNCTION("""COMPUTED_VALUE"""),"Зам тээврийн бодлого удирдлага хөтөлбөр")</f>
        <v>Зам тээврийн бодлого удирдлага хөтөлбөр</v>
      </c>
      <c r="C96" s="64"/>
      <c r="D96" s="64"/>
      <c r="E96" s="69"/>
      <c r="F96" s="69"/>
      <c r="G96" s="69"/>
      <c r="H96" s="69"/>
      <c r="I96" s="69"/>
      <c r="J96" s="72"/>
      <c r="K96" s="72"/>
      <c r="L96" s="72"/>
      <c r="M96" s="67" t="str">
        <f ca="1">IFERROR(__xludf.DUMMYFUNCTION("if(A96&lt;&gt;A95, IFERROR(QUERY('Маягт 3'!$A$10:$K131,""select sum(Col11) where Col1=""&amp;A96&amp;"" label sum(Col11) ''""), """"),"""")"),"")</f>
        <v/>
      </c>
      <c r="N96" s="69"/>
      <c r="O96" s="69"/>
      <c r="P96" s="79"/>
    </row>
    <row r="97" spans="1:16" ht="12.75" customHeight="1">
      <c r="A97" s="64"/>
      <c r="B97" s="65"/>
      <c r="C97" s="64"/>
      <c r="D97" s="64"/>
      <c r="E97" s="69"/>
      <c r="F97" s="69"/>
      <c r="G97" s="69"/>
      <c r="H97" s="69"/>
      <c r="I97" s="69"/>
      <c r="J97" s="72"/>
      <c r="K97" s="72"/>
      <c r="L97" s="72"/>
      <c r="M97" s="67" t="str">
        <f ca="1">IFERROR(__xludf.DUMMYFUNCTION("if(A97&lt;&gt;A96, IFERROR(QUERY('Маягт 3'!$A$10:$K131,""select sum(Col11) where Col1=""&amp;A97&amp;"" label sum(Col11) ''""), """"),"""")"),"")</f>
        <v/>
      </c>
      <c r="N97" s="69"/>
      <c r="O97" s="69"/>
      <c r="P97" s="79"/>
    </row>
    <row r="98" spans="1:16" ht="12.75" customHeight="1">
      <c r="A98" s="64"/>
      <c r="B98" s="65" t="str">
        <f ca="1">IFERROR(__xludf.DUMMYFUNCTION("""COMPUTED_VALUE"""),"Мэдээллийн нэгдсэн тогтолцооны дэд бүтэц хөтөлбөр")</f>
        <v>Мэдээллийн нэгдсэн тогтолцооны дэд бүтэц хөтөлбөр</v>
      </c>
      <c r="C98" s="64"/>
      <c r="D98" s="64"/>
      <c r="E98" s="69"/>
      <c r="F98" s="69"/>
      <c r="G98" s="69"/>
      <c r="H98" s="69"/>
      <c r="I98" s="69"/>
      <c r="J98" s="72"/>
      <c r="K98" s="72"/>
      <c r="L98" s="72"/>
      <c r="M98" s="67" t="str">
        <f ca="1">IFERROR(__xludf.DUMMYFUNCTION("if(A98&lt;&gt;A97, IFERROR(QUERY('Маягт 3'!$A$10:$K131,""select sum(Col11) where Col1=""&amp;A98&amp;"" label sum(Col11) ''""), """"),"""")"),"")</f>
        <v/>
      </c>
      <c r="N98" s="69"/>
      <c r="O98" s="69"/>
      <c r="P98" s="79"/>
    </row>
    <row r="99" spans="1:16" ht="12.75" customHeight="1">
      <c r="A99" s="64"/>
      <c r="B99" s="65" t="str">
        <f ca="1">IFERROR(__xludf.DUMMYFUNCTION("""COMPUTED_VALUE"""),"Мэдээллийн нэгдсэн тогтолцооны дэд бүтэц хөтөлбөр")</f>
        <v>Мэдээллийн нэгдсэн тогтолцооны дэд бүтэц хөтөлбөр</v>
      </c>
      <c r="C99" s="64"/>
      <c r="D99" s="64"/>
      <c r="E99" s="69"/>
      <c r="F99" s="69"/>
      <c r="G99" s="69"/>
      <c r="H99" s="69"/>
      <c r="I99" s="69"/>
      <c r="J99" s="72"/>
      <c r="K99" s="72"/>
      <c r="L99" s="72"/>
      <c r="M99" s="67" t="str">
        <f ca="1">IFERROR(__xludf.DUMMYFUNCTION("if(A99&lt;&gt;A98, IFERROR(QUERY('Маягт 3'!$A$10:$K131,""select sum(Col11) where Col1=""&amp;A99&amp;"" label sum(Col11) ''""), """"),"""")"),"")</f>
        <v/>
      </c>
      <c r="N99" s="69"/>
      <c r="O99" s="69"/>
      <c r="P99" s="79"/>
    </row>
    <row r="100" spans="1:16" ht="12.75" customHeight="1">
      <c r="A100" s="64"/>
      <c r="B100" s="65"/>
      <c r="C100" s="64"/>
      <c r="D100" s="64"/>
      <c r="E100" s="69"/>
      <c r="F100" s="69"/>
      <c r="G100" s="69"/>
      <c r="H100" s="69"/>
      <c r="I100" s="69"/>
      <c r="J100" s="72"/>
      <c r="K100" s="72"/>
      <c r="L100" s="72"/>
      <c r="M100" s="67" t="str">
        <f ca="1">IFERROR(__xludf.DUMMYFUNCTION("if(A100&lt;&gt;A99, IFERROR(QUERY('Маягт 3'!$A$10:$K131,""select sum(Col11) where Col1=""&amp;A100&amp;"" label sum(Col11) ''""), """"),"""")"),"")</f>
        <v/>
      </c>
      <c r="N100" s="69"/>
      <c r="O100" s="69"/>
      <c r="P100" s="79"/>
    </row>
    <row r="101" spans="1:16" ht="12.75" customHeight="1">
      <c r="A101" s="64">
        <f ca="1">IFERROR(__xludf.DUMMYFUNCTION("""COMPUTED_VALUE"""),71508)</f>
        <v>71508</v>
      </c>
      <c r="B101" s="65" t="str">
        <f ca="1">IFERROR(__xludf.DUMMYFUNCTION("""COMPUTED_VALUE"""),"Гудамжны гэрэлтүүлэг ")</f>
        <v xml:space="preserve">Гудамжны гэрэлтүүлэг </v>
      </c>
      <c r="C101" s="64"/>
      <c r="D101" s="64"/>
      <c r="E101" s="69"/>
      <c r="F101" s="69"/>
      <c r="G101" s="69"/>
      <c r="H101" s="69"/>
      <c r="I101" s="69"/>
      <c r="J101" s="72"/>
      <c r="K101" s="72"/>
      <c r="L101" s="72"/>
      <c r="M101" s="67">
        <f ca="1">IFERROR(__xludf.DUMMYFUNCTION("if(A101&lt;&gt;A100, IFERROR(QUERY('Маягт 3'!$A$10:$K131,""select sum(Col11) where Col1=""&amp;A101&amp;"" label sum(Col11) ''""), """"),"""")"),0)</f>
        <v>0</v>
      </c>
      <c r="N101" s="69"/>
      <c r="O101" s="69"/>
      <c r="P101" s="79"/>
    </row>
    <row r="102" spans="1:16" ht="12.75" customHeight="1">
      <c r="A102" s="64"/>
      <c r="B102" s="65"/>
      <c r="C102" s="64"/>
      <c r="D102" s="64"/>
      <c r="E102" s="69"/>
      <c r="F102" s="69"/>
      <c r="G102" s="69"/>
      <c r="H102" s="69"/>
      <c r="I102" s="69"/>
      <c r="J102" s="72"/>
      <c r="K102" s="72"/>
      <c r="L102" s="72"/>
      <c r="M102" s="67" t="str">
        <f ca="1">IFERROR(__xludf.DUMMYFUNCTION("if(A102&lt;&gt;A101, IFERROR(QUERY('Маягт 3'!$A$10:$K131,""select sum(Col11) where Col1=""&amp;A102&amp;"" label sum(Col11) ''""), """"),"""")"),"")</f>
        <v/>
      </c>
      <c r="N102" s="69"/>
      <c r="O102" s="69"/>
      <c r="P102" s="79"/>
    </row>
    <row r="103" spans="1:16" ht="12.75" customHeight="1">
      <c r="A103" s="64">
        <f ca="1">IFERROR(__xludf.DUMMYFUNCTION("""COMPUTED_VALUE"""),70901)</f>
        <v>70901</v>
      </c>
      <c r="B103" s="65" t="str">
        <f ca="1">IFERROR(__xludf.DUMMYFUNCTION("""COMPUTED_VALUE"""),"Цахилгаан эрчим хүчний хөтөлбөр")</f>
        <v>Цахилгаан эрчим хүчний хөтөлбөр</v>
      </c>
      <c r="C103" s="64"/>
      <c r="D103" s="64"/>
      <c r="E103" s="69"/>
      <c r="F103" s="69"/>
      <c r="G103" s="69"/>
      <c r="H103" s="69"/>
      <c r="I103" s="69"/>
      <c r="J103" s="72"/>
      <c r="K103" s="72"/>
      <c r="L103" s="72"/>
      <c r="M103" s="67">
        <f ca="1">IFERROR(__xludf.DUMMYFUNCTION("if(A103&lt;&gt;A102, IFERROR(QUERY('Маягт 3'!$A$10:$K131,""select sum(Col11) where Col1=""&amp;A103&amp;"" label sum(Col11) ''""), """"),"""")"),0)</f>
        <v>0</v>
      </c>
      <c r="N103" s="69"/>
      <c r="O103" s="69"/>
      <c r="P103" s="79"/>
    </row>
    <row r="104" spans="1:16" ht="12.75" customHeight="1">
      <c r="A104" s="64"/>
      <c r="B104" s="65"/>
      <c r="C104" s="64"/>
      <c r="D104" s="64"/>
      <c r="E104" s="69"/>
      <c r="F104" s="69"/>
      <c r="G104" s="69"/>
      <c r="H104" s="69"/>
      <c r="I104" s="69"/>
      <c r="J104" s="72"/>
      <c r="K104" s="72"/>
      <c r="L104" s="72"/>
      <c r="M104" s="67" t="str">
        <f ca="1">IFERROR(__xludf.DUMMYFUNCTION("if(A104&lt;&gt;A103, IFERROR(QUERY('Маягт 3'!$A$10:$K131,""select sum(Col11) where Col1=""&amp;A104&amp;"" label sum(Col11) ''""), """"),"""")"),"")</f>
        <v/>
      </c>
      <c r="N104" s="69"/>
      <c r="O104" s="69"/>
      <c r="P104" s="79"/>
    </row>
    <row r="105" spans="1:16" ht="12.75" customHeight="1">
      <c r="A105" s="64"/>
      <c r="B105" s="65"/>
      <c r="C105" s="64"/>
      <c r="D105" s="64"/>
      <c r="E105" s="69"/>
      <c r="F105" s="69"/>
      <c r="G105" s="69"/>
      <c r="H105" s="69"/>
      <c r="I105" s="69"/>
      <c r="J105" s="72"/>
      <c r="K105" s="72"/>
      <c r="L105" s="72"/>
      <c r="M105" s="67" t="str">
        <f ca="1">IFERROR(__xludf.DUMMYFUNCTION("if(A105&lt;&gt;A104, IFERROR(QUERY('Маягт 3'!$A$10:$K131,""select sum(Col11) where Col1=""&amp;A105&amp;"" label sum(Col11) ''""), """"),"""")"),"")</f>
        <v/>
      </c>
      <c r="N105" s="69"/>
      <c r="O105" s="69"/>
      <c r="P105" s="79"/>
    </row>
    <row r="106" spans="1:16" ht="12.75" customHeight="1">
      <c r="A106" s="64"/>
      <c r="B106" s="65" t="str">
        <f ca="1">IFERROR(__xludf.DUMMYFUNCTION("""COMPUTED_VALUE"""),"Цахилгаан эрчим хүчний хөтөлбөр")</f>
        <v>Цахилгаан эрчим хүчний хөтөлбөр</v>
      </c>
      <c r="C106" s="64"/>
      <c r="D106" s="64"/>
      <c r="E106" s="69"/>
      <c r="F106" s="69"/>
      <c r="G106" s="69"/>
      <c r="H106" s="69"/>
      <c r="I106" s="69"/>
      <c r="J106" s="72"/>
      <c r="K106" s="72"/>
      <c r="L106" s="72"/>
      <c r="M106" s="67" t="str">
        <f ca="1">IFERROR(__xludf.DUMMYFUNCTION("if(A106&lt;&gt;A105, IFERROR(QUERY('Маягт 3'!$A$10:$K131,""select sum(Col11) where Col1=""&amp;A106&amp;"" label sum(Col11) ''""), """"),"""")"),"")</f>
        <v/>
      </c>
      <c r="N106" s="69"/>
      <c r="O106" s="69"/>
      <c r="P106" s="79"/>
    </row>
    <row r="107" spans="1:16" ht="12.75" customHeight="1">
      <c r="A107" s="64" t="str">
        <f ca="1">IFERROR(__xludf.DUMMYFUNCTION("""COMPUTED_VALUE"""),"709ХХ")</f>
        <v>709ХХ</v>
      </c>
      <c r="B107" s="65" t="str">
        <f ca="1">IFERROR(__xludf.DUMMYFUNCTION("""COMPUTED_VALUE"""),"Дулааны эрчим хүчний хөтөлбөр")</f>
        <v>Дулааны эрчим хүчний хөтөлбөр</v>
      </c>
      <c r="C107" s="64">
        <f ca="1">IFERROR(__xludf.DUMMYFUNCTION("""COMPUTED_VALUE"""),7090001)</f>
        <v>7090001</v>
      </c>
      <c r="D107" s="64" t="str">
        <f ca="1">IFERROR(__xludf.DUMMYFUNCTION("""COMPUTED_VALUE"""),"/бичих/")</f>
        <v>/бичих/</v>
      </c>
      <c r="E107" s="69"/>
      <c r="F107" s="69"/>
      <c r="G107" s="69"/>
      <c r="H107" s="69"/>
      <c r="I107" s="69"/>
      <c r="J107" s="72"/>
      <c r="K107" s="72"/>
      <c r="L107" s="72"/>
      <c r="M107" s="67" t="str">
        <f ca="1">IFERROR(__xludf.DUMMYFUNCTION("if(A107&lt;&gt;A106, IFERROR(QUERY('Маягт 3'!$A$10:$K131,""select sum(Col11) where Col1=""&amp;A107&amp;"" label sum(Col11) ''""), """"),"""")"),"")</f>
        <v/>
      </c>
      <c r="N107" s="69"/>
      <c r="O107" s="69"/>
      <c r="P107" s="79"/>
    </row>
    <row r="108" spans="1:16" ht="12.75" customHeight="1">
      <c r="A108" s="64"/>
      <c r="B108" s="65"/>
      <c r="C108" s="64"/>
      <c r="D108" s="64"/>
      <c r="E108" s="69"/>
      <c r="F108" s="69"/>
      <c r="G108" s="69"/>
      <c r="H108" s="69"/>
      <c r="I108" s="69"/>
      <c r="J108" s="72"/>
      <c r="K108" s="72"/>
      <c r="L108" s="72"/>
      <c r="M108" s="67" t="str">
        <f ca="1">IFERROR(__xludf.DUMMYFUNCTION("if(A108&lt;&gt;A107, IFERROR(QUERY('Маягт 3'!$A$10:$K131,""select sum(Col11) where Col1=""&amp;A108&amp;"" label sum(Col11) ''""), """"),"""")"),"")</f>
        <v/>
      </c>
      <c r="N108" s="69"/>
      <c r="O108" s="69"/>
      <c r="P108" s="79"/>
    </row>
    <row r="109" spans="1:16" ht="12.75" customHeight="1">
      <c r="A109" s="64"/>
      <c r="B109" s="64"/>
      <c r="C109" s="64"/>
      <c r="D109" s="64"/>
      <c r="E109" s="69"/>
      <c r="F109" s="69"/>
      <c r="G109" s="69"/>
      <c r="H109" s="69"/>
      <c r="I109" s="69"/>
      <c r="J109" s="72"/>
      <c r="K109" s="72"/>
      <c r="L109" s="72"/>
      <c r="M109" s="67" t="str">
        <f ca="1">IFERROR(__xludf.DUMMYFUNCTION("if(A109&lt;&gt;A108, IFERROR(QUERY('Маягт 3'!$A$10:$K131,""select sum(Col11) where Col1=""&amp;A109&amp;"" label sum(Col11) ''""), """"),"""")"),"")</f>
        <v/>
      </c>
      <c r="N109" s="69"/>
      <c r="O109" s="69"/>
      <c r="P109" s="79"/>
    </row>
    <row r="110" spans="1:16" ht="12.75" customHeight="1">
      <c r="A110" s="64"/>
      <c r="B110" s="64"/>
      <c r="C110" s="64"/>
      <c r="D110" s="64"/>
      <c r="E110" s="69"/>
      <c r="F110" s="69"/>
      <c r="G110" s="69"/>
      <c r="H110" s="69"/>
      <c r="I110" s="69"/>
      <c r="J110" s="72"/>
      <c r="K110" s="72"/>
      <c r="L110" s="72"/>
      <c r="M110" s="67" t="str">
        <f ca="1">IFERROR(__xludf.DUMMYFUNCTION("if(A110&lt;&gt;A109, IFERROR(QUERY('Маягт 3'!$A$10:$K131,""select sum(Col11) where Col1=""&amp;A110&amp;"" label sum(Col11) ''""), """"),"""")"),"")</f>
        <v/>
      </c>
      <c r="N110" s="69"/>
      <c r="O110" s="69"/>
      <c r="P110" s="79"/>
    </row>
    <row r="111" spans="1:16" ht="12.75" customHeight="1">
      <c r="A111" s="64"/>
      <c r="B111" s="64"/>
      <c r="C111" s="64"/>
      <c r="D111" s="64"/>
      <c r="E111" s="69"/>
      <c r="F111" s="69"/>
      <c r="G111" s="69"/>
      <c r="H111" s="69"/>
      <c r="I111" s="69"/>
      <c r="J111" s="72"/>
      <c r="K111" s="72"/>
      <c r="L111" s="72"/>
      <c r="M111" s="67" t="str">
        <f ca="1">IFERROR(__xludf.DUMMYFUNCTION("if(A111&lt;&gt;A110, IFERROR(QUERY('Маягт 3'!$A$10:$K131,""select sum(Col11) where Col1=""&amp;A111&amp;"" label sum(Col11) ''""), """"),"""")"),"")</f>
        <v/>
      </c>
      <c r="N111" s="69"/>
      <c r="O111" s="69"/>
      <c r="P111" s="79"/>
    </row>
    <row r="112" spans="1:16" ht="12.75" customHeight="1">
      <c r="A112" s="64"/>
      <c r="B112" s="64"/>
      <c r="C112" s="64"/>
      <c r="D112" s="64"/>
      <c r="E112" s="69"/>
      <c r="F112" s="69"/>
      <c r="G112" s="69"/>
      <c r="H112" s="69"/>
      <c r="I112" s="69"/>
      <c r="J112" s="72"/>
      <c r="K112" s="72"/>
      <c r="L112" s="72"/>
      <c r="M112" s="67" t="str">
        <f ca="1">IFERROR(__xludf.DUMMYFUNCTION("if(A112&lt;&gt;A111, IFERROR(QUERY('Маягт 3'!$A$10:$K131,""select sum(Col11) where Col1=""&amp;A112&amp;"" label sum(Col11) ''""), """"),"""")"),"")</f>
        <v/>
      </c>
      <c r="N112" s="69"/>
      <c r="O112" s="69"/>
      <c r="P112" s="79"/>
    </row>
    <row r="113" spans="1:16" ht="12.75" customHeight="1">
      <c r="A113" s="64"/>
      <c r="B113" s="64"/>
      <c r="C113" s="64"/>
      <c r="D113" s="64"/>
      <c r="E113" s="69"/>
      <c r="F113" s="69"/>
      <c r="G113" s="69"/>
      <c r="H113" s="69"/>
      <c r="I113" s="69"/>
      <c r="J113" s="72"/>
      <c r="K113" s="72"/>
      <c r="L113" s="72"/>
      <c r="M113" s="67" t="str">
        <f ca="1">IFERROR(__xludf.DUMMYFUNCTION("if(A113&lt;&gt;A112, IFERROR(QUERY('Маягт 3'!$A$10:$K131,""select sum(Col11) where Col1=""&amp;A113&amp;"" label sum(Col11) ''""), """"),"""")"),"")</f>
        <v/>
      </c>
      <c r="N113" s="69"/>
      <c r="O113" s="69"/>
      <c r="P113" s="79"/>
    </row>
    <row r="114" spans="1:16" ht="12.75" customHeight="1">
      <c r="A114" s="64"/>
      <c r="B114" s="64"/>
      <c r="C114" s="64"/>
      <c r="D114" s="64"/>
      <c r="E114" s="69"/>
      <c r="F114" s="69"/>
      <c r="G114" s="69"/>
      <c r="H114" s="69"/>
      <c r="I114" s="69"/>
      <c r="J114" s="72"/>
      <c r="K114" s="72"/>
      <c r="L114" s="72"/>
      <c r="M114" s="67" t="str">
        <f ca="1">IFERROR(__xludf.DUMMYFUNCTION("if(A114&lt;&gt;A113, IFERROR(QUERY('Маягт 3'!$A$10:$K131,""select sum(Col11) where Col1=""&amp;A114&amp;"" label sum(Col11) ''""), """"),"""")"),"")</f>
        <v/>
      </c>
      <c r="N114" s="69"/>
      <c r="O114" s="69"/>
      <c r="P114" s="79"/>
    </row>
    <row r="115" spans="1:16" ht="12.75" customHeight="1">
      <c r="A115" s="64"/>
      <c r="B115" s="64"/>
      <c r="C115" s="64"/>
      <c r="D115" s="64"/>
      <c r="E115" s="69"/>
      <c r="F115" s="69"/>
      <c r="G115" s="69"/>
      <c r="H115" s="69"/>
      <c r="I115" s="69"/>
      <c r="J115" s="72"/>
      <c r="K115" s="72"/>
      <c r="L115" s="72"/>
      <c r="M115" s="67" t="str">
        <f ca="1">IFERROR(__xludf.DUMMYFUNCTION("if(A115&lt;&gt;A114, IFERROR(QUERY('Маягт 3'!$A$10:$K131,""select sum(Col11) where Col1=""&amp;A115&amp;"" label sum(Col11) ''""), """"),"""")"),"")</f>
        <v/>
      </c>
      <c r="N115" s="69"/>
      <c r="O115" s="69"/>
      <c r="P115" s="79"/>
    </row>
    <row r="116" spans="1:16" ht="12.75" customHeight="1">
      <c r="A116" s="64"/>
      <c r="B116" s="64"/>
      <c r="C116" s="64"/>
      <c r="D116" s="64"/>
      <c r="E116" s="69"/>
      <c r="F116" s="69"/>
      <c r="G116" s="69"/>
      <c r="H116" s="69"/>
      <c r="I116" s="69"/>
      <c r="J116" s="72"/>
      <c r="K116" s="72"/>
      <c r="L116" s="72"/>
      <c r="M116" s="67" t="str">
        <f ca="1">IFERROR(__xludf.DUMMYFUNCTION("if(A116&lt;&gt;A115, IFERROR(QUERY('Маягт 3'!$A$10:$K131,""select sum(Col11) where Col1=""&amp;A116&amp;"" label sum(Col11) ''""), """"),"""")"),"")</f>
        <v/>
      </c>
      <c r="N116" s="69"/>
      <c r="O116" s="69"/>
      <c r="P116" s="79"/>
    </row>
    <row r="117" spans="1:16" ht="12.75" customHeight="1">
      <c r="A117" s="64"/>
      <c r="B117" s="64"/>
      <c r="C117" s="64"/>
      <c r="D117" s="64"/>
      <c r="E117" s="69"/>
      <c r="F117" s="69"/>
      <c r="G117" s="69"/>
      <c r="H117" s="69"/>
      <c r="I117" s="69"/>
      <c r="J117" s="72"/>
      <c r="K117" s="72"/>
      <c r="L117" s="72"/>
      <c r="M117" s="67" t="str">
        <f ca="1">IFERROR(__xludf.DUMMYFUNCTION("if(A117&lt;&gt;A116, IFERROR(QUERY('Маягт 3'!$A$10:$K131,""select sum(Col11) where Col1=""&amp;A117&amp;"" label sum(Col11) ''""), """"),"""")"),"")</f>
        <v/>
      </c>
      <c r="N117" s="69"/>
      <c r="O117" s="69"/>
      <c r="P117" s="79"/>
    </row>
    <row r="118" spans="1:16" ht="12.75" customHeight="1">
      <c r="A118" s="64"/>
      <c r="B118" s="64"/>
      <c r="C118" s="64"/>
      <c r="D118" s="64"/>
      <c r="E118" s="69"/>
      <c r="F118" s="69"/>
      <c r="G118" s="69"/>
      <c r="H118" s="69"/>
      <c r="I118" s="69"/>
      <c r="J118" s="72"/>
      <c r="K118" s="72"/>
      <c r="L118" s="72"/>
      <c r="M118" s="67" t="str">
        <f ca="1">IFERROR(__xludf.DUMMYFUNCTION("if(A118&lt;&gt;A117, IFERROR(QUERY('Маягт 3'!$A$10:$K131,""select sum(Col11) where Col1=""&amp;A118&amp;"" label sum(Col11) ''""), """"),"""")"),"")</f>
        <v/>
      </c>
      <c r="N118" s="69"/>
      <c r="O118" s="69"/>
      <c r="P118" s="79"/>
    </row>
    <row r="119" spans="1:16" ht="12.75" customHeight="1">
      <c r="A119" s="64"/>
      <c r="B119" s="64"/>
      <c r="C119" s="64"/>
      <c r="D119" s="64"/>
      <c r="E119" s="69"/>
      <c r="F119" s="69"/>
      <c r="G119" s="69"/>
      <c r="H119" s="69"/>
      <c r="I119" s="69"/>
      <c r="J119" s="72"/>
      <c r="K119" s="72"/>
      <c r="L119" s="72"/>
      <c r="M119" s="67" t="str">
        <f ca="1">IFERROR(__xludf.DUMMYFUNCTION("if(A119&lt;&gt;A118, IFERROR(QUERY('Маягт 3'!$A$10:$K131,""select sum(Col11) where Col1=""&amp;A119&amp;"" label sum(Col11) ''""), """"),"""")"),"")</f>
        <v/>
      </c>
      <c r="N119" s="69"/>
      <c r="O119" s="69"/>
      <c r="P119" s="79"/>
    </row>
    <row r="120" spans="1:16" ht="12.75" customHeight="1">
      <c r="A120" s="64"/>
      <c r="B120" s="64"/>
      <c r="C120" s="64"/>
      <c r="D120" s="64"/>
      <c r="E120" s="69"/>
      <c r="F120" s="69"/>
      <c r="G120" s="69"/>
      <c r="H120" s="69"/>
      <c r="I120" s="69"/>
      <c r="J120" s="72"/>
      <c r="K120" s="72"/>
      <c r="L120" s="72"/>
      <c r="M120" s="67" t="str">
        <f ca="1">IFERROR(__xludf.DUMMYFUNCTION("if(A120&lt;&gt;A119, IFERROR(QUERY('Маягт 3'!$A$10:$K131,""select sum(Col11) where Col1=""&amp;A120&amp;"" label sum(Col11) ''""), """"),"""")"),"")</f>
        <v/>
      </c>
      <c r="N120" s="69"/>
      <c r="O120" s="69"/>
      <c r="P120" s="79"/>
    </row>
    <row r="121" spans="1:16" ht="12.75" customHeight="1">
      <c r="A121" s="64"/>
      <c r="B121" s="64"/>
      <c r="C121" s="64"/>
      <c r="D121" s="64"/>
      <c r="E121" s="69"/>
      <c r="F121" s="69"/>
      <c r="G121" s="69"/>
      <c r="H121" s="69"/>
      <c r="I121" s="69"/>
      <c r="J121" s="72"/>
      <c r="K121" s="72"/>
      <c r="L121" s="72"/>
      <c r="M121" s="67" t="str">
        <f ca="1">IFERROR(__xludf.DUMMYFUNCTION("if(A121&lt;&gt;A120, IFERROR(QUERY('Маягт 3'!$A$10:$K131,""select sum(Col11) where Col1=""&amp;A121&amp;"" label sum(Col11) ''""), """"),"""")"),"")</f>
        <v/>
      </c>
      <c r="N121" s="69"/>
      <c r="O121" s="69"/>
      <c r="P121" s="79"/>
    </row>
    <row r="122" spans="1:16" ht="12.75" customHeight="1">
      <c r="A122" s="64"/>
      <c r="B122" s="64"/>
      <c r="C122" s="64"/>
      <c r="D122" s="64"/>
      <c r="E122" s="69"/>
      <c r="F122" s="69"/>
      <c r="G122" s="69"/>
      <c r="H122" s="69"/>
      <c r="I122" s="69"/>
      <c r="J122" s="72"/>
      <c r="K122" s="72"/>
      <c r="L122" s="72"/>
      <c r="M122" s="67" t="str">
        <f ca="1">IFERROR(__xludf.DUMMYFUNCTION("if(A122&lt;&gt;A121, IFERROR(QUERY('Маягт 3'!$A$10:$K131,""select sum(Col11) where Col1=""&amp;A122&amp;"" label sum(Col11) ''""), """"),"""")"),"")</f>
        <v/>
      </c>
      <c r="N122" s="69"/>
      <c r="O122" s="69"/>
      <c r="P122" s="79"/>
    </row>
    <row r="123" spans="1:16" ht="12.75" customHeight="1">
      <c r="A123" s="64"/>
      <c r="B123" s="64"/>
      <c r="C123" s="64"/>
      <c r="D123" s="64"/>
      <c r="E123" s="69"/>
      <c r="F123" s="69"/>
      <c r="G123" s="69"/>
      <c r="H123" s="69"/>
      <c r="I123" s="69"/>
      <c r="J123" s="72"/>
      <c r="K123" s="72"/>
      <c r="L123" s="72"/>
      <c r="M123" s="67" t="str">
        <f ca="1">IFERROR(__xludf.DUMMYFUNCTION("if(A123&lt;&gt;A122, IFERROR(QUERY('Маягт 3'!$A$10:$K131,""select sum(Col11) where Col1=""&amp;A123&amp;"" label sum(Col11) ''""), """"),"""")"),"")</f>
        <v/>
      </c>
      <c r="N123" s="69"/>
      <c r="O123" s="69"/>
      <c r="P123" s="79"/>
    </row>
    <row r="124" spans="1:16" ht="12.75" customHeight="1">
      <c r="A124" s="64"/>
      <c r="B124" s="64"/>
      <c r="C124" s="64"/>
      <c r="D124" s="64"/>
      <c r="E124" s="69"/>
      <c r="F124" s="69"/>
      <c r="G124" s="69"/>
      <c r="H124" s="69"/>
      <c r="I124" s="69"/>
      <c r="J124" s="72"/>
      <c r="K124" s="72"/>
      <c r="L124" s="72"/>
      <c r="M124" s="67" t="str">
        <f ca="1">IFERROR(__xludf.DUMMYFUNCTION("if(A124&lt;&gt;A123, IFERROR(QUERY('Маягт 3'!$A$10:$K131,""select sum(Col11) where Col1=""&amp;A124&amp;"" label sum(Col11) ''""), """"),"""")"),"")</f>
        <v/>
      </c>
      <c r="N124" s="69"/>
      <c r="O124" s="69"/>
      <c r="P124" s="79"/>
    </row>
    <row r="125" spans="1:16" ht="12.75" customHeight="1">
      <c r="A125" s="64"/>
      <c r="B125" s="64"/>
      <c r="C125" s="64"/>
      <c r="D125" s="64"/>
      <c r="E125" s="69"/>
      <c r="F125" s="69"/>
      <c r="G125" s="69"/>
      <c r="H125" s="69"/>
      <c r="I125" s="69"/>
      <c r="J125" s="72"/>
      <c r="K125" s="72"/>
      <c r="L125" s="72"/>
      <c r="M125" s="67" t="str">
        <f ca="1">IFERROR(__xludf.DUMMYFUNCTION("if(A125&lt;&gt;A124, IFERROR(QUERY('Маягт 3'!$A$10:$K131,""select sum(Col11) where Col1=""&amp;A125&amp;"" label sum(Col11) ''""), """"),"""")"),"")</f>
        <v/>
      </c>
      <c r="N125" s="69"/>
      <c r="O125" s="69"/>
      <c r="P125" s="79"/>
    </row>
    <row r="126" spans="1:16" ht="12.75" customHeight="1">
      <c r="A126" s="64"/>
      <c r="B126" s="64"/>
      <c r="C126" s="64"/>
      <c r="D126" s="64"/>
      <c r="E126" s="69"/>
      <c r="F126" s="69"/>
      <c r="G126" s="69"/>
      <c r="H126" s="69"/>
      <c r="I126" s="69"/>
      <c r="J126" s="72"/>
      <c r="K126" s="72"/>
      <c r="L126" s="72"/>
      <c r="M126" s="67" t="str">
        <f ca="1">IFERROR(__xludf.DUMMYFUNCTION("if(A126&lt;&gt;A125, IFERROR(QUERY('Маягт 3'!$A$10:$K131,""select sum(Col11) where Col1=""&amp;A126&amp;"" label sum(Col11) ''""), """"),"""")"),"")</f>
        <v/>
      </c>
      <c r="N126" s="69"/>
      <c r="O126" s="69"/>
      <c r="P126" s="79"/>
    </row>
    <row r="127" spans="1:16" ht="12.75" customHeight="1">
      <c r="A127" s="64"/>
      <c r="B127" s="64"/>
      <c r="C127" s="64"/>
      <c r="D127" s="64"/>
      <c r="E127" s="69"/>
      <c r="F127" s="69"/>
      <c r="G127" s="69"/>
      <c r="H127" s="69"/>
      <c r="I127" s="69"/>
      <c r="J127" s="72"/>
      <c r="K127" s="72"/>
      <c r="L127" s="72"/>
      <c r="M127" s="67" t="str">
        <f ca="1">IFERROR(__xludf.DUMMYFUNCTION("if(A127&lt;&gt;A126, IFERROR(QUERY('Маягт 3'!$A$10:$K131,""select sum(Col11) where Col1=""&amp;A127&amp;"" label sum(Col11) ''""), """"),"""")"),"")</f>
        <v/>
      </c>
      <c r="N127" s="69"/>
      <c r="O127" s="69"/>
      <c r="P127" s="79"/>
    </row>
    <row r="128" spans="1:16" ht="12.75" customHeight="1">
      <c r="A128" s="64"/>
      <c r="B128" s="64"/>
      <c r="C128" s="64"/>
      <c r="D128" s="64"/>
      <c r="E128" s="69"/>
      <c r="F128" s="69"/>
      <c r="G128" s="69"/>
      <c r="H128" s="69"/>
      <c r="I128" s="69"/>
      <c r="J128" s="72"/>
      <c r="K128" s="72"/>
      <c r="L128" s="72"/>
      <c r="M128" s="67" t="str">
        <f ca="1">IFERROR(__xludf.DUMMYFUNCTION("if(A128&lt;&gt;A127, IFERROR(QUERY('Маягт 3'!$A$10:$K131,""select sum(Col11) where Col1=""&amp;A128&amp;"" label sum(Col11) ''""), """"),"""")"),"")</f>
        <v/>
      </c>
      <c r="N128" s="69"/>
      <c r="O128" s="69"/>
      <c r="P128" s="79"/>
    </row>
    <row r="129" spans="1:16" ht="12.75" customHeight="1">
      <c r="A129" s="64"/>
      <c r="B129" s="64"/>
      <c r="C129" s="64"/>
      <c r="D129" s="64"/>
      <c r="E129" s="69"/>
      <c r="F129" s="69"/>
      <c r="G129" s="69"/>
      <c r="H129" s="69"/>
      <c r="I129" s="69"/>
      <c r="J129" s="72"/>
      <c r="K129" s="72"/>
      <c r="L129" s="72"/>
      <c r="M129" s="67" t="str">
        <f ca="1">IFERROR(__xludf.DUMMYFUNCTION("if(A129&lt;&gt;A128, IFERROR(QUERY('Маягт 3'!$A$10:$K131,""select sum(Col11) where Col1=""&amp;A129&amp;"" label sum(Col11) ''""), """"),"""")"),"")</f>
        <v/>
      </c>
      <c r="N129" s="69"/>
      <c r="O129" s="69"/>
      <c r="P129" s="79"/>
    </row>
    <row r="130" spans="1:16" ht="12.75" customHeight="1">
      <c r="A130" s="64"/>
      <c r="B130" s="64"/>
      <c r="C130" s="64"/>
      <c r="D130" s="64"/>
      <c r="E130" s="69"/>
      <c r="F130" s="69"/>
      <c r="G130" s="69"/>
      <c r="H130" s="69"/>
      <c r="I130" s="69"/>
      <c r="J130" s="72"/>
      <c r="K130" s="72"/>
      <c r="L130" s="72"/>
      <c r="M130" s="67" t="str">
        <f ca="1">IFERROR(__xludf.DUMMYFUNCTION("if(A130&lt;&gt;A129, IFERROR(QUERY('Маягт 3'!$A$10:$K131,""select sum(Col11) where Col1=""&amp;A130&amp;"" label sum(Col11) ''""), """"),"""")"),"")</f>
        <v/>
      </c>
      <c r="N130" s="69"/>
      <c r="O130" s="69"/>
      <c r="P130" s="79"/>
    </row>
    <row r="131" spans="1:16" ht="12.75" customHeight="1">
      <c r="A131" s="64"/>
      <c r="B131" s="64"/>
      <c r="C131" s="64"/>
      <c r="D131" s="64"/>
      <c r="E131" s="69"/>
      <c r="F131" s="69"/>
      <c r="G131" s="69"/>
      <c r="H131" s="69"/>
      <c r="I131" s="69"/>
      <c r="J131" s="72"/>
      <c r="K131" s="72"/>
      <c r="L131" s="72"/>
      <c r="M131" s="67" t="str">
        <f ca="1">IFERROR(__xludf.DUMMYFUNCTION("if(A131&lt;&gt;A130, IFERROR(QUERY('Маягт 3'!$A$10:$K131,""select sum(Col11) where Col1=""&amp;A131&amp;"" label sum(Col11) ''""), """"),"""")"),"")</f>
        <v/>
      </c>
      <c r="N131" s="69"/>
      <c r="O131" s="69"/>
      <c r="P131" s="79"/>
    </row>
  </sheetData>
  <mergeCells count="15">
    <mergeCell ref="A6:A8"/>
    <mergeCell ref="B6:B8"/>
    <mergeCell ref="C6:C8"/>
    <mergeCell ref="D6:D8"/>
    <mergeCell ref="P6:P8"/>
    <mergeCell ref="E7:E8"/>
    <mergeCell ref="F7:F8"/>
    <mergeCell ref="G7:G8"/>
    <mergeCell ref="M7:M8"/>
    <mergeCell ref="H7:I7"/>
    <mergeCell ref="J7:L7"/>
    <mergeCell ref="M6:O6"/>
    <mergeCell ref="N7:O7"/>
    <mergeCell ref="E6:G6"/>
    <mergeCell ref="H6:L6"/>
  </mergeCells>
  <pageMargins left="0.7" right="0.7" top="0.75" bottom="0.75" header="0" footer="0"/>
  <pageSetup paperSize="9" scale="50" orientation="landscape"/>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70C0"/>
    <outlinePr summaryBelow="0" summaryRight="0"/>
    <pageSetUpPr fitToPage="1"/>
  </sheetPr>
  <dimension ref="A1:M129"/>
  <sheetViews>
    <sheetView workbookViewId="0">
      <selection activeCell="D15" sqref="D15"/>
    </sheetView>
  </sheetViews>
  <sheetFormatPr defaultColWidth="14.42578125" defaultRowHeight="15" customHeight="1"/>
  <cols>
    <col min="1" max="1" width="8.5703125" customWidth="1"/>
    <col min="2" max="2" width="22.28515625" customWidth="1"/>
    <col min="3" max="3" width="13.28515625" customWidth="1"/>
    <col min="4" max="4" width="31.85546875" customWidth="1"/>
    <col min="5" max="5" width="14.7109375" customWidth="1"/>
    <col min="6" max="6" width="26.5703125" customWidth="1"/>
    <col min="7" max="7" width="10.7109375" customWidth="1"/>
    <col min="8" max="8" width="6.85546875" customWidth="1"/>
    <col min="9" max="9" width="9.28515625" customWidth="1"/>
    <col min="10" max="10" width="9.7109375" customWidth="1"/>
    <col min="11" max="11" width="12.140625" customWidth="1"/>
    <col min="12" max="12" width="14.42578125" customWidth="1"/>
    <col min="13" max="13" width="15.140625" customWidth="1"/>
  </cols>
  <sheetData>
    <row r="1" spans="1:13" ht="15.75" thickBot="1">
      <c r="A1" s="81" t="s">
        <v>326</v>
      </c>
      <c r="B1" s="80"/>
      <c r="D1" s="82"/>
      <c r="E1" s="83"/>
      <c r="F1" s="84"/>
      <c r="G1" s="85"/>
      <c r="H1" s="84"/>
      <c r="I1" s="84"/>
      <c r="J1" s="84"/>
      <c r="K1" s="86"/>
      <c r="L1" s="87"/>
      <c r="M1" s="87"/>
    </row>
    <row r="2" spans="1:13" ht="15.75" thickTop="1">
      <c r="A2" s="89"/>
      <c r="B2" s="88"/>
      <c r="D2" s="90"/>
      <c r="E2" s="91"/>
      <c r="F2" s="90"/>
      <c r="G2" s="92"/>
      <c r="H2" s="90"/>
      <c r="I2" s="90"/>
      <c r="J2" s="90"/>
      <c r="K2" s="93"/>
      <c r="L2" s="93"/>
      <c r="M2" s="94" t="s">
        <v>37</v>
      </c>
    </row>
    <row r="3" spans="1:13">
      <c r="A3" s="82" t="s">
        <v>327</v>
      </c>
      <c r="B3" s="88"/>
      <c r="D3" s="84"/>
      <c r="E3" s="83"/>
      <c r="F3" s="95" t="str">
        <f>+'Маягт 4'!G3</f>
        <v>06     Дорноговь</v>
      </c>
      <c r="G3" s="85"/>
      <c r="H3" s="96"/>
      <c r="I3" s="84"/>
      <c r="J3" s="84"/>
      <c r="K3" s="86"/>
      <c r="L3" s="87"/>
      <c r="M3" s="87"/>
    </row>
    <row r="4" spans="1:13">
      <c r="A4" s="82" t="s">
        <v>328</v>
      </c>
      <c r="B4" s="88"/>
      <c r="D4" s="82"/>
      <c r="E4" s="91"/>
      <c r="F4" s="97" t="e">
        <f>#REF!+#REF!</f>
        <v>#REF!</v>
      </c>
      <c r="G4" s="98"/>
      <c r="H4" s="82"/>
      <c r="I4" s="82"/>
      <c r="J4" s="82"/>
      <c r="K4" s="86"/>
      <c r="L4" s="86"/>
      <c r="M4" s="86"/>
    </row>
    <row r="5" spans="1:13" ht="7.5" customHeight="1">
      <c r="A5" s="88"/>
      <c r="B5" s="88"/>
      <c r="C5" s="82"/>
      <c r="D5" s="82"/>
      <c r="E5" s="91"/>
      <c r="F5" s="82"/>
      <c r="G5" s="98"/>
      <c r="H5" s="82"/>
      <c r="I5" s="82"/>
      <c r="J5" s="82"/>
      <c r="K5" s="86"/>
      <c r="L5" s="86"/>
      <c r="M5" s="86"/>
    </row>
    <row r="6" spans="1:13" ht="27" customHeight="1">
      <c r="A6" s="553" t="s">
        <v>329</v>
      </c>
      <c r="B6" s="553" t="s">
        <v>330</v>
      </c>
      <c r="C6" s="555" t="s">
        <v>331</v>
      </c>
      <c r="D6" s="555" t="s">
        <v>332</v>
      </c>
      <c r="E6" s="555" t="s">
        <v>333</v>
      </c>
      <c r="F6" s="555" t="s">
        <v>334</v>
      </c>
      <c r="G6" s="555" t="s">
        <v>3</v>
      </c>
      <c r="H6" s="549" t="s">
        <v>335</v>
      </c>
      <c r="I6" s="523"/>
      <c r="J6" s="100" t="s">
        <v>8</v>
      </c>
      <c r="K6" s="550" t="s">
        <v>336</v>
      </c>
      <c r="L6" s="552" t="s">
        <v>337</v>
      </c>
      <c r="M6" s="523"/>
    </row>
    <row r="7" spans="1:13" ht="40.5" customHeight="1" thickBot="1">
      <c r="A7" s="554"/>
      <c r="B7" s="554"/>
      <c r="C7" s="551"/>
      <c r="D7" s="551"/>
      <c r="E7" s="551"/>
      <c r="F7" s="551"/>
      <c r="G7" s="551"/>
      <c r="H7" s="511" t="s">
        <v>11</v>
      </c>
      <c r="I7" s="511" t="s">
        <v>338</v>
      </c>
      <c r="J7" s="511">
        <v>2025</v>
      </c>
      <c r="K7" s="551"/>
      <c r="L7" s="512" t="s">
        <v>339</v>
      </c>
      <c r="M7" s="513" t="s">
        <v>340</v>
      </c>
    </row>
    <row r="8" spans="1:13" ht="12.75" customHeight="1">
      <c r="A8" s="41" t="s">
        <v>52</v>
      </c>
      <c r="B8" s="41" t="s">
        <v>53</v>
      </c>
      <c r="C8" s="102" t="s">
        <v>54</v>
      </c>
      <c r="D8" s="41" t="s">
        <v>55</v>
      </c>
      <c r="E8" s="41" t="s">
        <v>56</v>
      </c>
      <c r="F8" s="41" t="s">
        <v>57</v>
      </c>
      <c r="G8" s="41" t="s">
        <v>58</v>
      </c>
      <c r="H8" s="41" t="s">
        <v>59</v>
      </c>
      <c r="I8" s="103" t="s">
        <v>341</v>
      </c>
      <c r="J8" s="103" t="s">
        <v>342</v>
      </c>
      <c r="K8" s="103" t="s">
        <v>343</v>
      </c>
      <c r="L8" s="518" t="s">
        <v>2929</v>
      </c>
      <c r="M8" s="518" t="s">
        <v>2930</v>
      </c>
    </row>
    <row r="9" spans="1:13" ht="25.5" customHeight="1">
      <c r="A9" s="514"/>
      <c r="B9" s="517" t="s">
        <v>344</v>
      </c>
      <c r="C9" s="515" t="s">
        <v>345</v>
      </c>
      <c r="D9" s="104" t="s">
        <v>346</v>
      </c>
      <c r="E9" s="104" t="s">
        <v>347</v>
      </c>
      <c r="F9" s="104" t="s">
        <v>346</v>
      </c>
      <c r="G9" s="104" t="s">
        <v>64</v>
      </c>
      <c r="H9" s="104" t="s">
        <v>64</v>
      </c>
      <c r="I9" s="104" t="s">
        <v>64</v>
      </c>
      <c r="J9" s="104" t="s">
        <v>64</v>
      </c>
      <c r="K9" s="105" t="s">
        <v>346</v>
      </c>
      <c r="L9" s="106" t="s">
        <v>348</v>
      </c>
      <c r="M9" s="106" t="s">
        <v>348</v>
      </c>
    </row>
    <row r="10" spans="1:13" ht="38.25">
      <c r="A10" s="107">
        <f ca="1">IFERROR(__xludf.DUMMYFUNCTION("IMPORTRANGE(""https://docs.google.com/spreadsheets/d/1MG2Q7g-_LNuB8rD1DNNLZJMinfEbMWi1KnaRra39GHY/edit#gid=1308958296"",""Маягт 1!H9:I117"")"),71801)</f>
        <v>71801</v>
      </c>
      <c r="B10" s="516" t="str">
        <f ca="1">IFERROR(__xludf.DUMMYFUNCTION("""COMPUTED_VALUE"""),"Сургуулийн өмнөх боловсрол хөтөлбөр")</f>
        <v>Сургуулийн өмнөх боловсрол хөтөлбөр</v>
      </c>
      <c r="C10" s="109" t="s">
        <v>349</v>
      </c>
      <c r="D10" s="110" t="s">
        <v>2907</v>
      </c>
      <c r="E10" s="111" t="s">
        <v>350</v>
      </c>
      <c r="F10" s="110" t="s">
        <v>1960</v>
      </c>
      <c r="G10" s="112" t="s">
        <v>324</v>
      </c>
      <c r="H10" s="110">
        <v>2023</v>
      </c>
      <c r="I10" s="110">
        <v>1450</v>
      </c>
      <c r="J10" s="110">
        <v>1600</v>
      </c>
      <c r="K10" s="113">
        <f t="shared" ref="K10:K129" si="0">SUM(L10:M10)</f>
        <v>580005001</v>
      </c>
      <c r="L10" s="114">
        <v>5001</v>
      </c>
      <c r="M10" s="114">
        <v>580000000</v>
      </c>
    </row>
    <row r="11" spans="1:13" ht="27.95" customHeight="1">
      <c r="A11" s="115">
        <f ca="1">IFERROR(__xludf.DUMMYFUNCTION("""COMPUTED_VALUE"""),71801)</f>
        <v>71801</v>
      </c>
      <c r="B11" s="116" t="str">
        <f ca="1">IFERROR(__xludf.DUMMYFUNCTION("""COMPUTED_VALUE"""),"Сургуулийн өмнөх боловсрол хөтөлбөр")</f>
        <v>Сургуулийн өмнөх боловсрол хөтөлбөр</v>
      </c>
      <c r="C11" s="109" t="s">
        <v>351</v>
      </c>
      <c r="D11" s="110" t="s">
        <v>1962</v>
      </c>
      <c r="E11" s="117" t="s">
        <v>352</v>
      </c>
      <c r="F11" s="110" t="s">
        <v>1963</v>
      </c>
      <c r="G11" s="118" t="s">
        <v>324</v>
      </c>
      <c r="H11" s="110">
        <v>2023</v>
      </c>
      <c r="I11" s="110">
        <v>500</v>
      </c>
      <c r="J11" s="110">
        <v>600</v>
      </c>
      <c r="K11" s="113">
        <f t="shared" si="0"/>
        <v>244005002</v>
      </c>
      <c r="L11" s="114">
        <v>5002</v>
      </c>
      <c r="M11" s="114">
        <v>244000000</v>
      </c>
    </row>
    <row r="12" spans="1:13" ht="25.5">
      <c r="A12" s="115">
        <f ca="1">IFERROR(__xludf.DUMMYFUNCTION("""COMPUTED_VALUE"""),71802)</f>
        <v>71802</v>
      </c>
      <c r="B12" s="116" t="str">
        <f ca="1">IFERROR(__xludf.DUMMYFUNCTION("""COMPUTED_VALUE"""),"Ерөнхий боловсрол хөтөлбөр")</f>
        <v>Ерөнхий боловсрол хөтөлбөр</v>
      </c>
      <c r="C12" s="109" t="s">
        <v>353</v>
      </c>
      <c r="D12" s="110" t="s">
        <v>1967</v>
      </c>
      <c r="E12" s="117" t="s">
        <v>354</v>
      </c>
      <c r="F12" s="110" t="s">
        <v>1968</v>
      </c>
      <c r="G12" s="118" t="s">
        <v>324</v>
      </c>
      <c r="H12" s="110">
        <v>2023</v>
      </c>
      <c r="I12" s="110">
        <v>16800</v>
      </c>
      <c r="J12" s="110">
        <v>20000</v>
      </c>
      <c r="K12" s="113">
        <f t="shared" si="0"/>
        <v>0</v>
      </c>
      <c r="L12" s="114" t="s">
        <v>2908</v>
      </c>
      <c r="M12" s="114" t="s">
        <v>2908</v>
      </c>
    </row>
    <row r="13" spans="1:13" ht="25.5">
      <c r="A13" s="115">
        <f ca="1">IFERROR(__xludf.DUMMYFUNCTION("""COMPUTED_VALUE"""),71802)</f>
        <v>71802</v>
      </c>
      <c r="B13" s="116" t="str">
        <f ca="1">IFERROR(__xludf.DUMMYFUNCTION("""COMPUTED_VALUE"""),"Ерөнхий боловсрол хөтөлбөр")</f>
        <v>Ерөнхий боловсрол хөтөлбөр</v>
      </c>
      <c r="C13" s="119" t="s">
        <v>353</v>
      </c>
      <c r="D13" s="110" t="s">
        <v>1967</v>
      </c>
      <c r="E13" s="117" t="s">
        <v>354</v>
      </c>
      <c r="F13" s="110" t="s">
        <v>1968</v>
      </c>
      <c r="G13" s="118" t="s">
        <v>324</v>
      </c>
      <c r="H13" s="110"/>
      <c r="I13" s="110"/>
      <c r="J13" s="110"/>
      <c r="K13" s="113">
        <f t="shared" si="0"/>
        <v>0</v>
      </c>
      <c r="L13" s="114" t="s">
        <v>2908</v>
      </c>
      <c r="M13" s="114" t="s">
        <v>2908</v>
      </c>
    </row>
    <row r="14" spans="1:13" ht="51">
      <c r="A14" s="115">
        <f ca="1">IFERROR(__xludf.DUMMYFUNCTION("""COMPUTED_VALUE"""),71802)</f>
        <v>71802</v>
      </c>
      <c r="B14" s="116" t="str">
        <f ca="1">IFERROR(__xludf.DUMMYFUNCTION("""COMPUTED_VALUE"""),"Ерөнхий боловсрол хөтөлбөр")</f>
        <v>Ерөнхий боловсрол хөтөлбөр</v>
      </c>
      <c r="C14" s="120" t="s">
        <v>355</v>
      </c>
      <c r="D14" s="110" t="s">
        <v>2007</v>
      </c>
      <c r="E14" s="117" t="s">
        <v>356</v>
      </c>
      <c r="F14" s="110" t="s">
        <v>2008</v>
      </c>
      <c r="G14" s="118"/>
      <c r="H14" s="110"/>
      <c r="I14" s="110"/>
      <c r="J14" s="110"/>
      <c r="K14" s="113">
        <f t="shared" si="0"/>
        <v>664347.1</v>
      </c>
      <c r="L14" s="114">
        <v>638347.1</v>
      </c>
      <c r="M14" s="114">
        <v>26000</v>
      </c>
    </row>
    <row r="15" spans="1:13" ht="38.25">
      <c r="A15" s="107">
        <f ca="1">IFERROR(__xludf.DUMMYFUNCTION("""COMPUTED_VALUE"""),71804)</f>
        <v>71804</v>
      </c>
      <c r="B15" s="108" t="str">
        <f ca="1">IFERROR(__xludf.DUMMYFUNCTION("""COMPUTED_VALUE"""),"Мэргэжлийн болон техникийн боловсрол хөтөлбөр")</f>
        <v>Мэргэжлийн болон техникийн боловсрол хөтөлбөр</v>
      </c>
      <c r="C15" s="120" t="s">
        <v>357</v>
      </c>
      <c r="D15" s="110" t="s">
        <v>2909</v>
      </c>
      <c r="E15" s="117"/>
      <c r="F15" s="110" t="s">
        <v>2908</v>
      </c>
      <c r="G15" s="121"/>
      <c r="H15" s="121"/>
      <c r="I15" s="121"/>
      <c r="J15" s="121"/>
      <c r="K15" s="113">
        <f t="shared" si="0"/>
        <v>0</v>
      </c>
      <c r="L15" s="122" t="s">
        <v>2908</v>
      </c>
      <c r="M15" s="122" t="s">
        <v>2908</v>
      </c>
    </row>
    <row r="16" spans="1:13" ht="51">
      <c r="A16" s="115">
        <f ca="1">IFERROR(__xludf.DUMMYFUNCTION("""COMPUTED_VALUE"""),71603)</f>
        <v>71603</v>
      </c>
      <c r="B16" s="116" t="str">
        <f ca="1">IFERROR(__xludf.DUMMYFUNCTION("""COMPUTED_VALUE"""),"Нийгмийн эрүүл мэнд хөтөлбөр")</f>
        <v>Нийгмийн эрүүл мэнд хөтөлбөр</v>
      </c>
      <c r="C16" s="120" t="s">
        <v>358</v>
      </c>
      <c r="D16" s="110" t="s">
        <v>2910</v>
      </c>
      <c r="E16" s="117"/>
      <c r="F16" s="110" t="s">
        <v>2908</v>
      </c>
      <c r="G16" s="118"/>
      <c r="H16" s="110"/>
      <c r="I16" s="110"/>
      <c r="J16" s="110"/>
      <c r="K16" s="113">
        <f t="shared" si="0"/>
        <v>0</v>
      </c>
      <c r="L16" s="114" t="s">
        <v>2908</v>
      </c>
      <c r="M16" s="114" t="s">
        <v>2908</v>
      </c>
    </row>
    <row r="17" spans="1:13" ht="51">
      <c r="A17" s="115">
        <f ca="1">IFERROR(__xludf.DUMMYFUNCTION("""COMPUTED_VALUE"""),71603)</f>
        <v>71603</v>
      </c>
      <c r="B17" s="116" t="str">
        <f ca="1">IFERROR(__xludf.DUMMYFUNCTION("""COMPUTED_VALUE"""),"Нийгмийн эрүүл мэнд хөтөлбөр")</f>
        <v>Нийгмийн эрүүл мэнд хөтөлбөр</v>
      </c>
      <c r="C17" s="120" t="s">
        <v>359</v>
      </c>
      <c r="D17" s="110" t="s">
        <v>1997</v>
      </c>
      <c r="E17" s="117"/>
      <c r="F17" s="110" t="s">
        <v>2908</v>
      </c>
      <c r="G17" s="118"/>
      <c r="H17" s="110"/>
      <c r="I17" s="110"/>
      <c r="J17" s="110"/>
      <c r="K17" s="113">
        <f t="shared" si="0"/>
        <v>0</v>
      </c>
      <c r="L17" s="114" t="s">
        <v>2908</v>
      </c>
      <c r="M17" s="114" t="s">
        <v>2908</v>
      </c>
    </row>
    <row r="18" spans="1:13" ht="24">
      <c r="A18" s="115">
        <f ca="1">IFERROR(__xludf.DUMMYFUNCTION("""COMPUTED_VALUE"""),71602)</f>
        <v>71602</v>
      </c>
      <c r="B18" s="116" t="str">
        <f ca="1">IFERROR(__xludf.DUMMYFUNCTION("""COMPUTED_VALUE"""),"Эмнэлгийн тусламж үйлчилгээ хөтөлбөр")</f>
        <v>Эмнэлгийн тусламж үйлчилгээ хөтөлбөр</v>
      </c>
      <c r="C18" s="120" t="s">
        <v>360</v>
      </c>
      <c r="D18" s="110" t="s">
        <v>2911</v>
      </c>
      <c r="E18" s="117"/>
      <c r="F18" s="110" t="s">
        <v>2908</v>
      </c>
      <c r="G18" s="118"/>
      <c r="H18" s="110"/>
      <c r="I18" s="110"/>
      <c r="J18" s="110"/>
      <c r="K18" s="113">
        <f t="shared" si="0"/>
        <v>0</v>
      </c>
      <c r="L18" s="114" t="s">
        <v>2908</v>
      </c>
      <c r="M18" s="114" t="s">
        <v>2908</v>
      </c>
    </row>
    <row r="19" spans="1:13" ht="38.25">
      <c r="A19" s="115">
        <f ca="1">IFERROR(__xludf.DUMMYFUNCTION("""COMPUTED_VALUE"""),71602)</f>
        <v>71602</v>
      </c>
      <c r="B19" s="116" t="str">
        <f ca="1">IFERROR(__xludf.DUMMYFUNCTION("""COMPUTED_VALUE"""),"Эмнэлгийн тусламж үйлчилгээ хөтөлбөр")</f>
        <v>Эмнэлгийн тусламж үйлчилгээ хөтөлбөр</v>
      </c>
      <c r="C19" s="109" t="s">
        <v>361</v>
      </c>
      <c r="D19" s="110" t="s">
        <v>2912</v>
      </c>
      <c r="E19" s="117" t="s">
        <v>362</v>
      </c>
      <c r="F19" s="110" t="s">
        <v>2913</v>
      </c>
      <c r="G19" s="118"/>
      <c r="H19" s="110"/>
      <c r="I19" s="110"/>
      <c r="J19" s="110"/>
      <c r="K19" s="113">
        <f t="shared" si="0"/>
        <v>0</v>
      </c>
      <c r="L19" s="114" t="s">
        <v>2908</v>
      </c>
      <c r="M19" s="114" t="s">
        <v>2908</v>
      </c>
    </row>
    <row r="20" spans="1:13" ht="25.5">
      <c r="A20" s="115">
        <f ca="1">IFERROR(__xludf.DUMMYFUNCTION("""COMPUTED_VALUE"""),71701)</f>
        <v>71701</v>
      </c>
      <c r="B20" s="116" t="str">
        <f ca="1">IFERROR(__xludf.DUMMYFUNCTION("""COMPUTED_VALUE"""),"Биеийн тамир, спорт хөтөлбөр")</f>
        <v>Биеийн тамир, спорт хөтөлбөр</v>
      </c>
      <c r="C20" s="109" t="s">
        <v>363</v>
      </c>
      <c r="D20" s="110" t="s">
        <v>1992</v>
      </c>
      <c r="E20" s="117"/>
      <c r="F20" s="110" t="s">
        <v>2908</v>
      </c>
      <c r="G20" s="118"/>
      <c r="H20" s="110"/>
      <c r="I20" s="110"/>
      <c r="J20" s="110"/>
      <c r="K20" s="113">
        <f t="shared" si="0"/>
        <v>0</v>
      </c>
      <c r="L20" s="114" t="s">
        <v>2908</v>
      </c>
      <c r="M20" s="114" t="s">
        <v>2908</v>
      </c>
    </row>
    <row r="21" spans="1:13" ht="25.5">
      <c r="A21" s="115">
        <f ca="1">IFERROR(__xludf.DUMMYFUNCTION("""COMPUTED_VALUE"""),71701)</f>
        <v>71701</v>
      </c>
      <c r="B21" s="116" t="str">
        <f ca="1">IFERROR(__xludf.DUMMYFUNCTION("""COMPUTED_VALUE"""),"Биеийн тамир, спорт хөтөлбөр")</f>
        <v>Биеийн тамир, спорт хөтөлбөр</v>
      </c>
      <c r="C21" s="109" t="s">
        <v>363</v>
      </c>
      <c r="D21" s="110" t="s">
        <v>1992</v>
      </c>
      <c r="E21" s="117"/>
      <c r="F21" s="110" t="s">
        <v>2908</v>
      </c>
      <c r="G21" s="118"/>
      <c r="H21" s="110"/>
      <c r="I21" s="110"/>
      <c r="J21" s="110"/>
      <c r="K21" s="113">
        <f t="shared" si="0"/>
        <v>0</v>
      </c>
      <c r="L21" s="114" t="s">
        <v>2908</v>
      </c>
      <c r="M21" s="114" t="s">
        <v>2908</v>
      </c>
    </row>
    <row r="22" spans="1:13" ht="25.5">
      <c r="A22" s="115">
        <f ca="1">IFERROR(__xludf.DUMMYFUNCTION("""COMPUTED_VALUE"""),72102)</f>
        <v>72102</v>
      </c>
      <c r="B22" s="116" t="str">
        <f ca="1">IFERROR(__xludf.DUMMYFUNCTION("""COMPUTED_VALUE"""),"Хөдөлмөр эрхлэлтийг дэмжих")</f>
        <v>Хөдөлмөр эрхлэлтийг дэмжих</v>
      </c>
      <c r="C22" s="109" t="s">
        <v>363</v>
      </c>
      <c r="D22" s="110" t="s">
        <v>1992</v>
      </c>
      <c r="E22" s="117"/>
      <c r="F22" s="110" t="s">
        <v>2908</v>
      </c>
      <c r="G22" s="118"/>
      <c r="H22" s="110"/>
      <c r="I22" s="110"/>
      <c r="J22" s="110"/>
      <c r="K22" s="113">
        <f t="shared" si="0"/>
        <v>0</v>
      </c>
      <c r="L22" s="114" t="s">
        <v>2908</v>
      </c>
      <c r="M22" s="114" t="s">
        <v>2908</v>
      </c>
    </row>
    <row r="23" spans="1:13" ht="25.5">
      <c r="A23" s="115">
        <f ca="1">IFERROR(__xludf.DUMMYFUNCTION("""COMPUTED_VALUE"""),72102)</f>
        <v>72102</v>
      </c>
      <c r="B23" s="116" t="str">
        <f ca="1">IFERROR(__xludf.DUMMYFUNCTION("""COMPUTED_VALUE"""),"Хөдөлмөр эрхлэлтийг дэмжих")</f>
        <v>Хөдөлмөр эрхлэлтийг дэмжих</v>
      </c>
      <c r="C23" s="109" t="s">
        <v>363</v>
      </c>
      <c r="D23" s="110" t="s">
        <v>1992</v>
      </c>
      <c r="E23" s="117"/>
      <c r="F23" s="110" t="s">
        <v>2908</v>
      </c>
      <c r="G23" s="118"/>
      <c r="H23" s="110"/>
      <c r="I23" s="110"/>
      <c r="J23" s="110"/>
      <c r="K23" s="113">
        <f t="shared" si="0"/>
        <v>0</v>
      </c>
      <c r="L23" s="114" t="s">
        <v>2908</v>
      </c>
      <c r="M23" s="114" t="s">
        <v>2908</v>
      </c>
    </row>
    <row r="24" spans="1:13" ht="25.5">
      <c r="A24" s="115">
        <f ca="1">IFERROR(__xludf.DUMMYFUNCTION("""COMPUTED_VALUE"""),71706)</f>
        <v>71706</v>
      </c>
      <c r="B24" s="116" t="str">
        <f ca="1">IFERROR(__xludf.DUMMYFUNCTION("""COMPUTED_VALUE"""),"Соёлын өв хөтөлбөр")</f>
        <v>Соёлын өв хөтөлбөр</v>
      </c>
      <c r="C24" s="109" t="s">
        <v>363</v>
      </c>
      <c r="D24" s="110" t="s">
        <v>1992</v>
      </c>
      <c r="E24" s="117"/>
      <c r="F24" s="110" t="s">
        <v>2908</v>
      </c>
      <c r="G24" s="118"/>
      <c r="H24" s="110"/>
      <c r="I24" s="110"/>
      <c r="J24" s="110"/>
      <c r="K24" s="113">
        <f t="shared" si="0"/>
        <v>0</v>
      </c>
      <c r="L24" s="114" t="s">
        <v>2908</v>
      </c>
      <c r="M24" s="114" t="s">
        <v>2908</v>
      </c>
    </row>
    <row r="25" spans="1:13" ht="25.5">
      <c r="A25" s="115">
        <f ca="1">IFERROR(__xludf.DUMMYFUNCTION("""COMPUTED_VALUE"""),71702)</f>
        <v>71702</v>
      </c>
      <c r="B25" s="116" t="str">
        <f ca="1">IFERROR(__xludf.DUMMYFUNCTION("""COMPUTED_VALUE"""),"Соёл урлаг хөтөлбөр")</f>
        <v>Соёл урлаг хөтөлбөр</v>
      </c>
      <c r="C25" s="109" t="s">
        <v>363</v>
      </c>
      <c r="D25" s="110" t="s">
        <v>1992</v>
      </c>
      <c r="E25" s="117"/>
      <c r="F25" s="110" t="s">
        <v>2908</v>
      </c>
      <c r="G25" s="118"/>
      <c r="H25" s="110"/>
      <c r="I25" s="110"/>
      <c r="J25" s="110"/>
      <c r="K25" s="113">
        <f t="shared" si="0"/>
        <v>0</v>
      </c>
      <c r="L25" s="114" t="s">
        <v>2908</v>
      </c>
      <c r="M25" s="114" t="s">
        <v>2908</v>
      </c>
    </row>
    <row r="26" spans="1:13" ht="25.5">
      <c r="A26" s="115" t="str">
        <f ca="1">IFERROR(__xludf.DUMMYFUNCTION("""COMPUTED_VALUE"""),"717ХХ")</f>
        <v>717ХХ</v>
      </c>
      <c r="B26" s="116" t="str">
        <f ca="1">IFERROR(__xludf.DUMMYFUNCTION("""COMPUTED_VALUE"""),"Соёлын бүтээлч үйлдвэрлэл хөтөлбөр")</f>
        <v>Соёлын бүтээлч үйлдвэрлэл хөтөлбөр</v>
      </c>
      <c r="C26" s="109" t="s">
        <v>363</v>
      </c>
      <c r="D26" s="110" t="s">
        <v>1992</v>
      </c>
      <c r="E26" s="117"/>
      <c r="F26" s="110" t="s">
        <v>2908</v>
      </c>
      <c r="G26" s="118"/>
      <c r="H26" s="110"/>
      <c r="I26" s="110"/>
      <c r="J26" s="110"/>
      <c r="K26" s="113">
        <f t="shared" si="0"/>
        <v>0</v>
      </c>
      <c r="L26" s="114" t="s">
        <v>2908</v>
      </c>
      <c r="M26" s="114" t="s">
        <v>2908</v>
      </c>
    </row>
    <row r="27" spans="1:13" ht="15.75" customHeight="1">
      <c r="A27" s="115" t="str">
        <f ca="1">IFERROR(__xludf.DUMMYFUNCTION("""COMPUTED_VALUE"""),"72ХХХ")</f>
        <v>72ХХХ</v>
      </c>
      <c r="B27" s="116" t="str">
        <f ca="1">IFERROR(__xludf.DUMMYFUNCTION("""COMPUTED_VALUE"""),"Хүүхэд, гэр бүлийн хөгжил хамгаалал хөтөлбөр")</f>
        <v>Хүүхэд, гэр бүлийн хөгжил хамгаалал хөтөлбөр</v>
      </c>
      <c r="C27" s="109" t="s">
        <v>363</v>
      </c>
      <c r="D27" s="110" t="s">
        <v>1992</v>
      </c>
      <c r="E27" s="117"/>
      <c r="F27" s="110" t="s">
        <v>2908</v>
      </c>
      <c r="G27" s="118"/>
      <c r="H27" s="110"/>
      <c r="I27" s="110"/>
      <c r="J27" s="110"/>
      <c r="K27" s="113">
        <f t="shared" si="0"/>
        <v>0</v>
      </c>
      <c r="L27" s="114" t="s">
        <v>2908</v>
      </c>
      <c r="M27" s="114" t="s">
        <v>2908</v>
      </c>
    </row>
    <row r="28" spans="1:13" ht="15.75" customHeight="1">
      <c r="A28" s="115">
        <f ca="1">IFERROR(__xludf.DUMMYFUNCTION("""COMPUTED_VALUE"""),71902)</f>
        <v>71902</v>
      </c>
      <c r="B28" s="116" t="str">
        <f ca="1">IFERROR(__xludf.DUMMYFUNCTION("""COMPUTED_VALUE"""),"Нийгмийн халамж хөтөлбөр")</f>
        <v>Нийгмийн халамж хөтөлбөр</v>
      </c>
      <c r="C28" s="109" t="s">
        <v>363</v>
      </c>
      <c r="D28" s="110" t="s">
        <v>1992</v>
      </c>
      <c r="E28" s="117"/>
      <c r="F28" s="110" t="s">
        <v>2908</v>
      </c>
      <c r="G28" s="118"/>
      <c r="H28" s="110"/>
      <c r="I28" s="110"/>
      <c r="J28" s="110"/>
      <c r="K28" s="113">
        <f t="shared" si="0"/>
        <v>0</v>
      </c>
      <c r="L28" s="114" t="s">
        <v>2908</v>
      </c>
      <c r="M28" s="114" t="s">
        <v>2908</v>
      </c>
    </row>
    <row r="29" spans="1:13" ht="15.75" customHeight="1">
      <c r="A29" s="115">
        <f ca="1">IFERROR(__xludf.DUMMYFUNCTION("""COMPUTED_VALUE"""),71902)</f>
        <v>71902</v>
      </c>
      <c r="B29" s="116" t="str">
        <f ca="1">IFERROR(__xludf.DUMMYFUNCTION("""COMPUTED_VALUE"""),"Нийгмийн халамж хөтөлбөр")</f>
        <v>Нийгмийн халамж хөтөлбөр</v>
      </c>
      <c r="C29" s="109" t="s">
        <v>363</v>
      </c>
      <c r="D29" s="110" t="s">
        <v>1992</v>
      </c>
      <c r="E29" s="117"/>
      <c r="F29" s="110" t="s">
        <v>2908</v>
      </c>
      <c r="G29" s="118"/>
      <c r="H29" s="110"/>
      <c r="I29" s="110"/>
      <c r="J29" s="110"/>
      <c r="K29" s="113">
        <f t="shared" si="0"/>
        <v>0</v>
      </c>
      <c r="L29" s="114" t="s">
        <v>2908</v>
      </c>
      <c r="M29" s="114" t="s">
        <v>2908</v>
      </c>
    </row>
    <row r="30" spans="1:13" ht="15.75" customHeight="1">
      <c r="A30" s="115">
        <f ca="1">IFERROR(__xludf.DUMMYFUNCTION("""COMPUTED_VALUE"""),70803)</f>
        <v>70803</v>
      </c>
      <c r="B30" s="116" t="str">
        <f ca="1">IFERROR(__xludf.DUMMYFUNCTION("""COMPUTED_VALUE"""),"Хүнсний үйлдвэрлэлийг хөгжүүлэх хөтөлбөр")</f>
        <v>Хүнсний үйлдвэрлэлийг хөгжүүлэх хөтөлбөр</v>
      </c>
      <c r="C30" s="109" t="s">
        <v>363</v>
      </c>
      <c r="D30" s="110" t="s">
        <v>1992</v>
      </c>
      <c r="E30" s="117"/>
      <c r="F30" s="110" t="s">
        <v>2908</v>
      </c>
      <c r="G30" s="118"/>
      <c r="H30" s="110"/>
      <c r="I30" s="110"/>
      <c r="J30" s="110"/>
      <c r="K30" s="113">
        <f t="shared" si="0"/>
        <v>0</v>
      </c>
      <c r="L30" s="114" t="s">
        <v>2908</v>
      </c>
      <c r="M30" s="114" t="s">
        <v>2908</v>
      </c>
    </row>
    <row r="31" spans="1:13" ht="15.75" customHeight="1">
      <c r="A31" s="115">
        <f ca="1">IFERROR(__xludf.DUMMYFUNCTION("""COMPUTED_VALUE"""),70803)</f>
        <v>70803</v>
      </c>
      <c r="B31" s="116" t="str">
        <f ca="1">IFERROR(__xludf.DUMMYFUNCTION("""COMPUTED_VALUE"""),"Хүнсний үйлдвэрлэлийг хөгжүүлэх хөтөлбөр")</f>
        <v>Хүнсний үйлдвэрлэлийг хөгжүүлэх хөтөлбөр</v>
      </c>
      <c r="C31" s="109" t="s">
        <v>363</v>
      </c>
      <c r="D31" s="110" t="s">
        <v>1992</v>
      </c>
      <c r="E31" s="117"/>
      <c r="F31" s="110" t="s">
        <v>2908</v>
      </c>
      <c r="G31" s="118"/>
      <c r="H31" s="110"/>
      <c r="I31" s="110"/>
      <c r="J31" s="110"/>
      <c r="K31" s="113">
        <f t="shared" si="0"/>
        <v>0</v>
      </c>
      <c r="L31" s="114" t="s">
        <v>2908</v>
      </c>
      <c r="M31" s="114" t="s">
        <v>2908</v>
      </c>
    </row>
    <row r="32" spans="1:13" ht="15.75" customHeight="1">
      <c r="A32" s="115"/>
      <c r="B32" s="116" t="str">
        <f ca="1">IFERROR(__xludf.DUMMYFUNCTION("""COMPUTED_VALUE"""),"Цагдаа хөтөлбөр ")</f>
        <v xml:space="preserve">Цагдаа хөтөлбөр </v>
      </c>
      <c r="C32" s="109" t="s">
        <v>363</v>
      </c>
      <c r="D32" s="110" t="s">
        <v>1992</v>
      </c>
      <c r="E32" s="117"/>
      <c r="F32" s="110" t="s">
        <v>2908</v>
      </c>
      <c r="G32" s="123"/>
      <c r="H32" s="124"/>
      <c r="I32" s="124"/>
      <c r="J32" s="124"/>
      <c r="K32" s="113">
        <f t="shared" si="0"/>
        <v>0</v>
      </c>
      <c r="L32" s="114" t="s">
        <v>2908</v>
      </c>
      <c r="M32" s="114" t="s">
        <v>2908</v>
      </c>
    </row>
    <row r="33" spans="1:13" ht="15.75" customHeight="1">
      <c r="A33" s="115"/>
      <c r="B33" s="116" t="str">
        <f ca="1">IFERROR(__xludf.DUMMYFUNCTION("""COMPUTED_VALUE"""),"Цагдаа хөтөлбөр ")</f>
        <v xml:space="preserve">Цагдаа хөтөлбөр </v>
      </c>
      <c r="C33" s="109" t="s">
        <v>363</v>
      </c>
      <c r="D33" s="110" t="s">
        <v>1992</v>
      </c>
      <c r="E33" s="117"/>
      <c r="F33" s="110" t="s">
        <v>2908</v>
      </c>
      <c r="G33" s="123"/>
      <c r="H33" s="124"/>
      <c r="I33" s="124"/>
      <c r="J33" s="124"/>
      <c r="K33" s="113">
        <f t="shared" si="0"/>
        <v>0</v>
      </c>
      <c r="L33" s="114" t="s">
        <v>2908</v>
      </c>
      <c r="M33" s="114" t="s">
        <v>2908</v>
      </c>
    </row>
    <row r="34" spans="1:13" ht="15.75" customHeight="1">
      <c r="A34" s="115">
        <f ca="1">IFERROR(__xludf.DUMMYFUNCTION("""COMPUTED_VALUE"""),70709)</f>
        <v>70709</v>
      </c>
      <c r="B34" s="116" t="str">
        <f ca="1">IFERROR(__xludf.DUMMYFUNCTION("""COMPUTED_VALUE"""),"Гэмт хэргээс урьдчилан сэргийлэх хөтөлбөр ")</f>
        <v xml:space="preserve">Гэмт хэргээс урьдчилан сэргийлэх хөтөлбөр </v>
      </c>
      <c r="C34" s="109" t="s">
        <v>363</v>
      </c>
      <c r="D34" s="110" t="s">
        <v>1992</v>
      </c>
      <c r="E34" s="117"/>
      <c r="F34" s="110" t="s">
        <v>2908</v>
      </c>
      <c r="G34" s="123"/>
      <c r="H34" s="124"/>
      <c r="I34" s="124"/>
      <c r="J34" s="124"/>
      <c r="K34" s="113">
        <f t="shared" si="0"/>
        <v>0</v>
      </c>
      <c r="L34" s="114" t="s">
        <v>2908</v>
      </c>
      <c r="M34" s="114" t="s">
        <v>2908</v>
      </c>
    </row>
    <row r="35" spans="1:13" ht="15.75" customHeight="1">
      <c r="A35" s="115">
        <f ca="1">IFERROR(__xludf.DUMMYFUNCTION("""COMPUTED_VALUE"""),70708)</f>
        <v>70708</v>
      </c>
      <c r="B35" s="116" t="str">
        <f ca="1">IFERROR(__xludf.DUMMYFUNCTION("""COMPUTED_VALUE"""),"Гамшгаас урьдчилан сэргийлэх, тэмцэх хөтөлбөр")</f>
        <v>Гамшгаас урьдчилан сэргийлэх, тэмцэх хөтөлбөр</v>
      </c>
      <c r="C35" s="109" t="s">
        <v>363</v>
      </c>
      <c r="D35" s="110" t="s">
        <v>1992</v>
      </c>
      <c r="E35" s="117"/>
      <c r="F35" s="110" t="s">
        <v>2908</v>
      </c>
      <c r="G35" s="123"/>
      <c r="H35" s="124"/>
      <c r="I35" s="124"/>
      <c r="J35" s="124"/>
      <c r="K35" s="113">
        <f t="shared" si="0"/>
        <v>0</v>
      </c>
      <c r="L35" s="114" t="s">
        <v>2908</v>
      </c>
      <c r="M35" s="114" t="s">
        <v>2908</v>
      </c>
    </row>
    <row r="36" spans="1:13" ht="15.75" customHeight="1">
      <c r="A36" s="115">
        <f ca="1">IFERROR(__xludf.DUMMYFUNCTION("""COMPUTED_VALUE"""),70708)</f>
        <v>70708</v>
      </c>
      <c r="B36" s="116" t="str">
        <f ca="1">IFERROR(__xludf.DUMMYFUNCTION("""COMPUTED_VALUE"""),"Гамшгаас урьдчилан сэргийлэх, тэмцэх хөтөлбөр")</f>
        <v>Гамшгаас урьдчилан сэргийлэх, тэмцэх хөтөлбөр</v>
      </c>
      <c r="C36" s="109" t="s">
        <v>363</v>
      </c>
      <c r="D36" s="110" t="s">
        <v>1992</v>
      </c>
      <c r="E36" s="117"/>
      <c r="F36" s="110" t="s">
        <v>2908</v>
      </c>
      <c r="G36" s="123"/>
      <c r="H36" s="124"/>
      <c r="I36" s="124"/>
      <c r="J36" s="124"/>
      <c r="K36" s="113">
        <f t="shared" si="0"/>
        <v>0</v>
      </c>
      <c r="L36" s="114" t="s">
        <v>2908</v>
      </c>
      <c r="M36" s="114" t="s">
        <v>2908</v>
      </c>
    </row>
    <row r="37" spans="1:13" ht="15.75" customHeight="1">
      <c r="A37" s="115">
        <f ca="1">IFERROR(__xludf.DUMMYFUNCTION("""COMPUTED_VALUE"""),70708)</f>
        <v>70708</v>
      </c>
      <c r="B37" s="116" t="str">
        <f ca="1">IFERROR(__xludf.DUMMYFUNCTION("""COMPUTED_VALUE"""),"Гамшгаас урьдчилан сэргийлэх, тэмцэх хөтөлбөр")</f>
        <v>Гамшгаас урьдчилан сэргийлэх, тэмцэх хөтөлбөр</v>
      </c>
      <c r="C37" s="109" t="s">
        <v>363</v>
      </c>
      <c r="D37" s="110" t="s">
        <v>1992</v>
      </c>
      <c r="E37" s="117"/>
      <c r="F37" s="110" t="s">
        <v>2908</v>
      </c>
      <c r="G37" s="123"/>
      <c r="H37" s="124"/>
      <c r="I37" s="124"/>
      <c r="J37" s="124"/>
      <c r="K37" s="113">
        <f t="shared" si="0"/>
        <v>0</v>
      </c>
      <c r="L37" s="114" t="s">
        <v>2908</v>
      </c>
      <c r="M37" s="114" t="s">
        <v>2908</v>
      </c>
    </row>
    <row r="38" spans="1:13" ht="15.75" customHeight="1">
      <c r="A38" s="115"/>
      <c r="B38" s="116" t="str">
        <f ca="1">IFERROR(__xludf.DUMMYFUNCTION("""COMPUTED_VALUE"""),"Ус цаг уур, орчны шинжилгээ хөтөлбөр")</f>
        <v>Ус цаг уур, орчны шинжилгээ хөтөлбөр</v>
      </c>
      <c r="C38" s="109" t="s">
        <v>363</v>
      </c>
      <c r="D38" s="110" t="s">
        <v>1992</v>
      </c>
      <c r="E38" s="117"/>
      <c r="F38" s="110" t="s">
        <v>2908</v>
      </c>
      <c r="G38" s="123"/>
      <c r="H38" s="124"/>
      <c r="I38" s="124"/>
      <c r="J38" s="124"/>
      <c r="K38" s="113">
        <f t="shared" si="0"/>
        <v>0</v>
      </c>
      <c r="L38" s="114" t="s">
        <v>2908</v>
      </c>
      <c r="M38" s="114" t="s">
        <v>2908</v>
      </c>
    </row>
    <row r="39" spans="1:13" ht="15.75" customHeight="1">
      <c r="A39" s="115">
        <f ca="1">IFERROR(__xludf.DUMMYFUNCTION("""COMPUTED_VALUE"""),71502)</f>
        <v>71502</v>
      </c>
      <c r="B39" s="116" t="str">
        <f ca="1">IFERROR(__xludf.DUMMYFUNCTION("""COMPUTED_VALUE"""),"Хот байгуулалт тохижилт ")</f>
        <v xml:space="preserve">Хот байгуулалт тохижилт </v>
      </c>
      <c r="C39" s="109" t="s">
        <v>363</v>
      </c>
      <c r="D39" s="110" t="s">
        <v>1992</v>
      </c>
      <c r="E39" s="117"/>
      <c r="F39" s="110" t="s">
        <v>2908</v>
      </c>
      <c r="G39" s="123"/>
      <c r="H39" s="124"/>
      <c r="I39" s="124"/>
      <c r="J39" s="124"/>
      <c r="K39" s="113">
        <f t="shared" si="0"/>
        <v>0</v>
      </c>
      <c r="L39" s="114" t="s">
        <v>2908</v>
      </c>
      <c r="M39" s="114" t="s">
        <v>2908</v>
      </c>
    </row>
    <row r="40" spans="1:13" ht="15.75" customHeight="1">
      <c r="A40" s="115">
        <f ca="1">IFERROR(__xludf.DUMMYFUNCTION("""COMPUTED_VALUE"""),71502)</f>
        <v>71502</v>
      </c>
      <c r="B40" s="116" t="str">
        <f ca="1">IFERROR(__xludf.DUMMYFUNCTION("""COMPUTED_VALUE"""),"Хот байгуулалт тохижилт ")</f>
        <v xml:space="preserve">Хот байгуулалт тохижилт </v>
      </c>
      <c r="C40" s="109" t="s">
        <v>363</v>
      </c>
      <c r="D40" s="110" t="s">
        <v>1992</v>
      </c>
      <c r="E40" s="117"/>
      <c r="F40" s="110" t="s">
        <v>2908</v>
      </c>
      <c r="G40" s="123"/>
      <c r="H40" s="124"/>
      <c r="I40" s="124"/>
      <c r="J40" s="124"/>
      <c r="K40" s="113">
        <f t="shared" si="0"/>
        <v>0</v>
      </c>
      <c r="L40" s="114" t="s">
        <v>2908</v>
      </c>
      <c r="M40" s="114" t="s">
        <v>2908</v>
      </c>
    </row>
    <row r="41" spans="1:13" ht="15.75" customHeight="1">
      <c r="A41" s="115">
        <f ca="1">IFERROR(__xludf.DUMMYFUNCTION("""COMPUTED_VALUE"""),71502)</f>
        <v>71502</v>
      </c>
      <c r="B41" s="116" t="str">
        <f ca="1">IFERROR(__xludf.DUMMYFUNCTION("""COMPUTED_VALUE"""),"Хот байгуулалт тохижилт ")</f>
        <v xml:space="preserve">Хот байгуулалт тохижилт </v>
      </c>
      <c r="C41" s="109" t="s">
        <v>363</v>
      </c>
      <c r="D41" s="110" t="s">
        <v>1992</v>
      </c>
      <c r="E41" s="117"/>
      <c r="F41" s="110" t="s">
        <v>2908</v>
      </c>
      <c r="G41" s="123"/>
      <c r="H41" s="124"/>
      <c r="I41" s="124"/>
      <c r="J41" s="124"/>
      <c r="K41" s="113">
        <f t="shared" si="0"/>
        <v>0</v>
      </c>
      <c r="L41" s="114" t="s">
        <v>2908</v>
      </c>
      <c r="M41" s="114" t="s">
        <v>2908</v>
      </c>
    </row>
    <row r="42" spans="1:13" ht="15.75" customHeight="1">
      <c r="A42" s="115">
        <f ca="1">IFERROR(__xludf.DUMMYFUNCTION("""COMPUTED_VALUE"""),71406)</f>
        <v>71406</v>
      </c>
      <c r="B42" s="116" t="str">
        <f ca="1">IFERROR(__xludf.DUMMYFUNCTION("""COMPUTED_VALUE"""),"Хүрээлэн буй орчны бохирдол, доройтлыг бууруулах хөтөлбөр")</f>
        <v>Хүрээлэн буй орчны бохирдол, доройтлыг бууруулах хөтөлбөр</v>
      </c>
      <c r="C42" s="109" t="s">
        <v>363</v>
      </c>
      <c r="D42" s="110" t="s">
        <v>1992</v>
      </c>
      <c r="E42" s="117"/>
      <c r="F42" s="110" t="s">
        <v>2908</v>
      </c>
      <c r="G42" s="123"/>
      <c r="H42" s="124"/>
      <c r="I42" s="124"/>
      <c r="J42" s="124"/>
      <c r="K42" s="113">
        <f t="shared" si="0"/>
        <v>0</v>
      </c>
      <c r="L42" s="114" t="s">
        <v>2908</v>
      </c>
      <c r="M42" s="114" t="s">
        <v>2908</v>
      </c>
    </row>
    <row r="43" spans="1:13" ht="15.75" customHeight="1">
      <c r="A43" s="115">
        <f ca="1">IFERROR(__xludf.DUMMYFUNCTION("""COMPUTED_VALUE"""),71406)</f>
        <v>71406</v>
      </c>
      <c r="B43" s="116" t="str">
        <f ca="1">IFERROR(__xludf.DUMMYFUNCTION("""COMPUTED_VALUE"""),"Хүрээлэн буй орчны бохирдол, доройтлыг бууруулах хөтөлбөр")</f>
        <v>Хүрээлэн буй орчны бохирдол, доройтлыг бууруулах хөтөлбөр</v>
      </c>
      <c r="C43" s="109" t="s">
        <v>363</v>
      </c>
      <c r="D43" s="110" t="s">
        <v>1992</v>
      </c>
      <c r="E43" s="117"/>
      <c r="F43" s="110" t="s">
        <v>2908</v>
      </c>
      <c r="G43" s="123"/>
      <c r="H43" s="124"/>
      <c r="I43" s="124"/>
      <c r="J43" s="124"/>
      <c r="K43" s="113">
        <f t="shared" si="0"/>
        <v>0</v>
      </c>
      <c r="L43" s="114" t="s">
        <v>2908</v>
      </c>
      <c r="M43" s="114" t="s">
        <v>2908</v>
      </c>
    </row>
    <row r="44" spans="1:13" ht="15.75" customHeight="1">
      <c r="A44" s="115"/>
      <c r="B44" s="116" t="str">
        <f ca="1">IFERROR(__xludf.DUMMYFUNCTION("""COMPUTED_VALUE"""),"Тусгай хамгаалалттай газар нутгийн хамгаалал хөтөлбөр")</f>
        <v>Тусгай хамгаалалттай газар нутгийн хамгаалал хөтөлбөр</v>
      </c>
      <c r="C44" s="109" t="s">
        <v>363</v>
      </c>
      <c r="D44" s="110" t="s">
        <v>1992</v>
      </c>
      <c r="E44" s="117"/>
      <c r="F44" s="110" t="s">
        <v>2908</v>
      </c>
      <c r="G44" s="123"/>
      <c r="H44" s="124"/>
      <c r="I44" s="124"/>
      <c r="J44" s="124"/>
      <c r="K44" s="113">
        <f t="shared" si="0"/>
        <v>0</v>
      </c>
      <c r="L44" s="114" t="s">
        <v>2908</v>
      </c>
      <c r="M44" s="114" t="s">
        <v>2908</v>
      </c>
    </row>
    <row r="45" spans="1:13" ht="15.75" customHeight="1">
      <c r="A45" s="115"/>
      <c r="B45" s="116" t="str">
        <f ca="1">IFERROR(__xludf.DUMMYFUNCTION("""COMPUTED_VALUE"""),"Тусгай хамгаалалттай газар нутгийн хамгаалал хөтөлбөр")</f>
        <v>Тусгай хамгаалалттай газар нутгийн хамгаалал хөтөлбөр</v>
      </c>
      <c r="C45" s="109" t="s">
        <v>363</v>
      </c>
      <c r="D45" s="110" t="s">
        <v>1992</v>
      </c>
      <c r="E45" s="117"/>
      <c r="F45" s="110" t="s">
        <v>2908</v>
      </c>
      <c r="G45" s="123"/>
      <c r="H45" s="124"/>
      <c r="I45" s="124"/>
      <c r="J45" s="124"/>
      <c r="K45" s="113">
        <f t="shared" si="0"/>
        <v>0</v>
      </c>
      <c r="L45" s="114" t="s">
        <v>2908</v>
      </c>
      <c r="M45" s="114" t="s">
        <v>2908</v>
      </c>
    </row>
    <row r="46" spans="1:13" ht="15.75" customHeight="1">
      <c r="A46" s="115" t="str">
        <f ca="1">IFERROR(__xludf.DUMMYFUNCTION("""COMPUTED_VALUE"""),"714ХХ")</f>
        <v>714ХХ</v>
      </c>
      <c r="B46" s="116" t="str">
        <f ca="1">IFERROR(__xludf.DUMMYFUNCTION("""COMPUTED_VALUE"""),"Усны нөөцийн хамгаалал, ашиглалт, нөхөн сэргээлт хөтөлбөр")</f>
        <v>Усны нөөцийн хамгаалал, ашиглалт, нөхөн сэргээлт хөтөлбөр</v>
      </c>
      <c r="C46" s="109" t="s">
        <v>363</v>
      </c>
      <c r="D46" s="110" t="s">
        <v>1992</v>
      </c>
      <c r="E46" s="117"/>
      <c r="F46" s="110" t="s">
        <v>2908</v>
      </c>
      <c r="G46" s="123"/>
      <c r="H46" s="124"/>
      <c r="I46" s="124"/>
      <c r="J46" s="124"/>
      <c r="K46" s="113">
        <f t="shared" si="0"/>
        <v>0</v>
      </c>
      <c r="L46" s="114" t="s">
        <v>2908</v>
      </c>
      <c r="M46" s="114" t="s">
        <v>2908</v>
      </c>
    </row>
    <row r="47" spans="1:13" ht="15.75" customHeight="1">
      <c r="A47" s="115" t="str">
        <f ca="1">IFERROR(__xludf.DUMMYFUNCTION("""COMPUTED_VALUE"""),"714ХХ")</f>
        <v>714ХХ</v>
      </c>
      <c r="B47" s="116" t="str">
        <f ca="1">IFERROR(__xludf.DUMMYFUNCTION("""COMPUTED_VALUE"""),"Усны нөөцийн хамгаалал, ашиглалт, нөхөн сэргээлт хөтөлбөр")</f>
        <v>Усны нөөцийн хамгаалал, ашиглалт, нөхөн сэргээлт хөтөлбөр</v>
      </c>
      <c r="C47" s="109" t="s">
        <v>363</v>
      </c>
      <c r="D47" s="110" t="s">
        <v>1992</v>
      </c>
      <c r="E47" s="117"/>
      <c r="F47" s="110" t="s">
        <v>2908</v>
      </c>
      <c r="G47" s="123"/>
      <c r="H47" s="124"/>
      <c r="I47" s="124"/>
      <c r="J47" s="124"/>
      <c r="K47" s="113">
        <f t="shared" si="0"/>
        <v>0</v>
      </c>
      <c r="L47" s="114" t="s">
        <v>2908</v>
      </c>
      <c r="M47" s="114" t="s">
        <v>2908</v>
      </c>
    </row>
    <row r="48" spans="1:13" ht="15.75" customHeight="1">
      <c r="A48" s="115" t="str">
        <f ca="1">IFERROR(__xludf.DUMMYFUNCTION("""COMPUTED_VALUE"""),"714ХХ")</f>
        <v>714ХХ</v>
      </c>
      <c r="B48" s="116" t="str">
        <f ca="1">IFERROR(__xludf.DUMMYFUNCTION("""COMPUTED_VALUE"""),"Ойн нөөцийн  хамгаалал нөхөн сэргээлт хөтөлбөр")</f>
        <v>Ойн нөөцийн  хамгаалал нөхөн сэргээлт хөтөлбөр</v>
      </c>
      <c r="C48" s="109" t="s">
        <v>363</v>
      </c>
      <c r="D48" s="110" t="s">
        <v>1992</v>
      </c>
      <c r="E48" s="117"/>
      <c r="F48" s="110" t="s">
        <v>2908</v>
      </c>
      <c r="G48" s="123"/>
      <c r="H48" s="124"/>
      <c r="I48" s="124"/>
      <c r="J48" s="124"/>
      <c r="K48" s="113">
        <f t="shared" si="0"/>
        <v>0</v>
      </c>
      <c r="L48" s="114" t="s">
        <v>2908</v>
      </c>
      <c r="M48" s="114" t="s">
        <v>2908</v>
      </c>
    </row>
    <row r="49" spans="1:13" ht="15.75" customHeight="1">
      <c r="A49" s="115">
        <f ca="1">IFERROR(__xludf.DUMMYFUNCTION("""COMPUTED_VALUE"""),70801)</f>
        <v>70801</v>
      </c>
      <c r="B49" s="116" t="str">
        <f ca="1">IFERROR(__xludf.DUMMYFUNCTION("""COMPUTED_VALUE"""),"Мал аж ахуй хөтөлбөр")</f>
        <v>Мал аж ахуй хөтөлбөр</v>
      </c>
      <c r="C49" s="109" t="s">
        <v>363</v>
      </c>
      <c r="D49" s="110" t="s">
        <v>1992</v>
      </c>
      <c r="E49" s="117"/>
      <c r="F49" s="110" t="s">
        <v>2908</v>
      </c>
      <c r="G49" s="123"/>
      <c r="H49" s="124"/>
      <c r="I49" s="124"/>
      <c r="J49" s="124"/>
      <c r="K49" s="113">
        <f t="shared" si="0"/>
        <v>0</v>
      </c>
      <c r="L49" s="114" t="s">
        <v>2908</v>
      </c>
      <c r="M49" s="114" t="s">
        <v>2908</v>
      </c>
    </row>
    <row r="50" spans="1:13" ht="15.75" customHeight="1">
      <c r="A50" s="115" t="str">
        <f ca="1">IFERROR(__xludf.DUMMYFUNCTION("""COMPUTED_VALUE"""),"714ХХ")</f>
        <v>714ХХ</v>
      </c>
      <c r="B50" s="116" t="str">
        <f ca="1">IFERROR(__xludf.DUMMYFUNCTION("""COMPUTED_VALUE"""),"газрын нөөцийг хамгаалах, нөхөн сэргээх  хөтөлбөр ")</f>
        <v xml:space="preserve">газрын нөөцийг хамгаалах, нөхөн сэргээх  хөтөлбөр </v>
      </c>
      <c r="C50" s="109" t="s">
        <v>363</v>
      </c>
      <c r="D50" s="110" t="s">
        <v>1992</v>
      </c>
      <c r="E50" s="117"/>
      <c r="F50" s="110" t="s">
        <v>2908</v>
      </c>
      <c r="G50" s="123"/>
      <c r="H50" s="124"/>
      <c r="I50" s="124"/>
      <c r="J50" s="124"/>
      <c r="K50" s="113">
        <f t="shared" si="0"/>
        <v>0</v>
      </c>
      <c r="L50" s="114" t="s">
        <v>2908</v>
      </c>
      <c r="M50" s="114" t="s">
        <v>2908</v>
      </c>
    </row>
    <row r="51" spans="1:13" ht="15.75" customHeight="1">
      <c r="A51" s="115" t="str">
        <f ca="1">IFERROR(__xludf.DUMMYFUNCTION("""COMPUTED_VALUE"""),"714ХХ")</f>
        <v>714ХХ</v>
      </c>
      <c r="B51" s="116" t="str">
        <f ca="1">IFERROR(__xludf.DUMMYFUNCTION("""COMPUTED_VALUE"""),"Байгалийн ургамлын нөөцийн хамгаалал, нөхөн сэргээлт хөтөлбөр")</f>
        <v>Байгалийн ургамлын нөөцийн хамгаалал, нөхөн сэргээлт хөтөлбөр</v>
      </c>
      <c r="C51" s="109" t="s">
        <v>363</v>
      </c>
      <c r="D51" s="110" t="s">
        <v>1992</v>
      </c>
      <c r="E51" s="117"/>
      <c r="F51" s="110" t="s">
        <v>2908</v>
      </c>
      <c r="G51" s="123"/>
      <c r="H51" s="124"/>
      <c r="I51" s="124"/>
      <c r="J51" s="124"/>
      <c r="K51" s="113">
        <f t="shared" si="0"/>
        <v>0</v>
      </c>
      <c r="L51" s="114" t="s">
        <v>2908</v>
      </c>
      <c r="M51" s="114" t="s">
        <v>2908</v>
      </c>
    </row>
    <row r="52" spans="1:13" ht="15.75" customHeight="1">
      <c r="A52" s="115" t="str">
        <f ca="1">IFERROR(__xludf.DUMMYFUNCTION("""COMPUTED_VALUE"""),"714ХХ")</f>
        <v>714ХХ</v>
      </c>
      <c r="B52" s="116" t="str">
        <f ca="1">IFERROR(__xludf.DUMMYFUNCTION("""COMPUTED_VALUE"""),"Амьтны нөөцийн хамгаалал, нөхөн сэргээлт хөтөлбөр")</f>
        <v>Амьтны нөөцийн хамгаалал, нөхөн сэргээлт хөтөлбөр</v>
      </c>
      <c r="C52" s="109" t="s">
        <v>363</v>
      </c>
      <c r="D52" s="110" t="s">
        <v>1992</v>
      </c>
      <c r="E52" s="117"/>
      <c r="F52" s="110" t="s">
        <v>2908</v>
      </c>
      <c r="G52" s="123"/>
      <c r="H52" s="124"/>
      <c r="I52" s="124"/>
      <c r="J52" s="124"/>
      <c r="K52" s="113">
        <f t="shared" si="0"/>
        <v>0</v>
      </c>
      <c r="L52" s="114" t="s">
        <v>2908</v>
      </c>
      <c r="M52" s="114" t="s">
        <v>2908</v>
      </c>
    </row>
    <row r="53" spans="1:13" ht="15.75" customHeight="1">
      <c r="A53" s="115" t="str">
        <f ca="1">IFERROR(__xludf.DUMMYFUNCTION("""COMPUTED_VALUE"""),"714ХХ")</f>
        <v>714ХХ</v>
      </c>
      <c r="B53" s="116" t="str">
        <f ca="1">IFERROR(__xludf.DUMMYFUNCTION("""COMPUTED_VALUE"""),"Байгалийн  ургамал амьтны генетик нөөцийн хөтөлбөр")</f>
        <v>Байгалийн  ургамал амьтны генетик нөөцийн хөтөлбөр</v>
      </c>
      <c r="C53" s="109" t="s">
        <v>363</v>
      </c>
      <c r="D53" s="110" t="s">
        <v>1992</v>
      </c>
      <c r="E53" s="117"/>
      <c r="F53" s="110" t="s">
        <v>2908</v>
      </c>
      <c r="G53" s="123"/>
      <c r="H53" s="124"/>
      <c r="I53" s="124"/>
      <c r="J53" s="124"/>
      <c r="K53" s="113">
        <f t="shared" si="0"/>
        <v>0</v>
      </c>
      <c r="L53" s="114" t="s">
        <v>2908</v>
      </c>
      <c r="M53" s="114" t="s">
        <v>2908</v>
      </c>
    </row>
    <row r="54" spans="1:13" ht="15.75" customHeight="1">
      <c r="A54" s="115"/>
      <c r="B54" s="116" t="str">
        <f ca="1">IFERROR(__xludf.DUMMYFUNCTION("""COMPUTED_VALUE"""),"Авлигатай тэмцэх хөтөлбөр")</f>
        <v>Авлигатай тэмцэх хөтөлбөр</v>
      </c>
      <c r="C54" s="109" t="s">
        <v>363</v>
      </c>
      <c r="D54" s="110" t="s">
        <v>1992</v>
      </c>
      <c r="E54" s="117"/>
      <c r="F54" s="110" t="s">
        <v>2908</v>
      </c>
      <c r="G54" s="123"/>
      <c r="H54" s="124"/>
      <c r="I54" s="124"/>
      <c r="J54" s="124"/>
      <c r="K54" s="113">
        <f t="shared" si="0"/>
        <v>0</v>
      </c>
      <c r="L54" s="114" t="s">
        <v>2908</v>
      </c>
      <c r="M54" s="114" t="s">
        <v>2908</v>
      </c>
    </row>
    <row r="55" spans="1:13" ht="15.75" customHeight="1">
      <c r="A55" s="115"/>
      <c r="B55" s="116" t="str">
        <f ca="1">IFERROR(__xludf.DUMMYFUNCTION("""COMPUTED_VALUE"""),"Хүний эрхийн хэрэгжилтэд хяналт тавих хөтөлбөр")</f>
        <v>Хүний эрхийн хэрэгжилтэд хяналт тавих хөтөлбөр</v>
      </c>
      <c r="C55" s="109" t="s">
        <v>363</v>
      </c>
      <c r="D55" s="110" t="s">
        <v>1992</v>
      </c>
      <c r="E55" s="117"/>
      <c r="F55" s="110" t="s">
        <v>2908</v>
      </c>
      <c r="G55" s="123"/>
      <c r="H55" s="124"/>
      <c r="I55" s="124"/>
      <c r="J55" s="124"/>
      <c r="K55" s="113">
        <f t="shared" si="0"/>
        <v>0</v>
      </c>
      <c r="L55" s="114" t="s">
        <v>2908</v>
      </c>
      <c r="M55" s="114" t="s">
        <v>2908</v>
      </c>
    </row>
    <row r="56" spans="1:13" ht="15.75" customHeight="1">
      <c r="A56" s="115"/>
      <c r="B56" s="116" t="str">
        <f ca="1">IFERROR(__xludf.DUMMYFUNCTION("""COMPUTED_VALUE"""),"Шүүхийн шийдвэр гүйцэтгэл хөтөлбөр")</f>
        <v>Шүүхийн шийдвэр гүйцэтгэл хөтөлбөр</v>
      </c>
      <c r="C56" s="109" t="s">
        <v>363</v>
      </c>
      <c r="D56" s="110" t="s">
        <v>1992</v>
      </c>
      <c r="E56" s="117"/>
      <c r="F56" s="110" t="s">
        <v>2908</v>
      </c>
      <c r="G56" s="123"/>
      <c r="H56" s="124"/>
      <c r="I56" s="124"/>
      <c r="J56" s="124"/>
      <c r="K56" s="113">
        <f t="shared" si="0"/>
        <v>0</v>
      </c>
      <c r="L56" s="114" t="s">
        <v>2908</v>
      </c>
      <c r="M56" s="114" t="s">
        <v>2908</v>
      </c>
    </row>
    <row r="57" spans="1:13" ht="15.75" customHeight="1">
      <c r="A57" s="115"/>
      <c r="B57" s="116" t="str">
        <f ca="1">IFERROR(__xludf.DUMMYFUNCTION("""COMPUTED_VALUE"""),"Төлбөрийн чадваргүй яллагдагч, сэжигтэнд эрх зүйн туслалцаа үзүүлэх хөтөлбөр")</f>
        <v>Төлбөрийн чадваргүй яллагдагч, сэжигтэнд эрх зүйн туслалцаа үзүүлэх хөтөлбөр</v>
      </c>
      <c r="C57" s="109" t="s">
        <v>363</v>
      </c>
      <c r="D57" s="110" t="s">
        <v>1992</v>
      </c>
      <c r="E57" s="117"/>
      <c r="F57" s="110" t="s">
        <v>2908</v>
      </c>
      <c r="G57" s="123"/>
      <c r="H57" s="124"/>
      <c r="I57" s="124"/>
      <c r="J57" s="124"/>
      <c r="K57" s="113">
        <f t="shared" si="0"/>
        <v>0</v>
      </c>
      <c r="L57" s="114" t="s">
        <v>2908</v>
      </c>
      <c r="M57" s="114" t="s">
        <v>2908</v>
      </c>
    </row>
    <row r="58" spans="1:13" ht="15.75" customHeight="1">
      <c r="A58" s="115" t="str">
        <f ca="1">IFERROR(__xludf.DUMMYFUNCTION("""COMPUTED_VALUE"""),"72ХХХ")</f>
        <v>72ХХХ</v>
      </c>
      <c r="B58" s="116" t="str">
        <f ca="1">IFERROR(__xludf.DUMMYFUNCTION("""COMPUTED_VALUE"""),"Жендэрийн тэгш байдлыг хангах хөтөлбөр")</f>
        <v>Жендэрийн тэгш байдлыг хангах хөтөлбөр</v>
      </c>
      <c r="C58" s="109" t="s">
        <v>363</v>
      </c>
      <c r="D58" s="110" t="s">
        <v>1992</v>
      </c>
      <c r="E58" s="117"/>
      <c r="F58" s="110" t="s">
        <v>2908</v>
      </c>
      <c r="G58" s="123"/>
      <c r="H58" s="124"/>
      <c r="I58" s="124"/>
      <c r="J58" s="124"/>
      <c r="K58" s="113">
        <f t="shared" si="0"/>
        <v>0</v>
      </c>
      <c r="L58" s="114" t="s">
        <v>2908</v>
      </c>
      <c r="M58" s="114" t="s">
        <v>2908</v>
      </c>
    </row>
    <row r="59" spans="1:13" ht="15.75" customHeight="1">
      <c r="A59" s="115" t="str">
        <f ca="1">IFERROR(__xludf.DUMMYFUNCTION("""COMPUTED_VALUE"""),"72ХХХ")</f>
        <v>72ХХХ</v>
      </c>
      <c r="B59" s="116" t="str">
        <f ca="1">IFERROR(__xludf.DUMMYFUNCTION("""COMPUTED_VALUE"""),"Хүүхэд, гэр бүлийн хөгжил хамгаалал хөтөлбөр")</f>
        <v>Хүүхэд, гэр бүлийн хөгжил хамгаалал хөтөлбөр</v>
      </c>
      <c r="C59" s="109" t="s">
        <v>363</v>
      </c>
      <c r="D59" s="110" t="s">
        <v>1992</v>
      </c>
      <c r="E59" s="117"/>
      <c r="F59" s="110" t="s">
        <v>2908</v>
      </c>
      <c r="G59" s="123"/>
      <c r="H59" s="124"/>
      <c r="I59" s="124"/>
      <c r="J59" s="124"/>
      <c r="K59" s="113">
        <f t="shared" si="0"/>
        <v>0</v>
      </c>
      <c r="L59" s="114" t="s">
        <v>2908</v>
      </c>
      <c r="M59" s="114" t="s">
        <v>2908</v>
      </c>
    </row>
    <row r="60" spans="1:13" ht="15.75" customHeight="1">
      <c r="A60" s="115">
        <f ca="1">IFERROR(__xludf.DUMMYFUNCTION("""COMPUTED_VALUE"""),72208)</f>
        <v>72208</v>
      </c>
      <c r="B60" s="116" t="str">
        <f ca="1">IFERROR(__xludf.DUMMYFUNCTION("""COMPUTED_VALUE""")," Ахмад настны хөгжил хамгаалал хөтөлбөр")</f>
        <v xml:space="preserve"> Ахмад настны хөгжил хамгаалал хөтөлбөр</v>
      </c>
      <c r="C60" s="109" t="s">
        <v>363</v>
      </c>
      <c r="D60" s="110" t="s">
        <v>1992</v>
      </c>
      <c r="E60" s="117"/>
      <c r="F60" s="110" t="s">
        <v>2908</v>
      </c>
      <c r="G60" s="123"/>
      <c r="H60" s="124"/>
      <c r="I60" s="124"/>
      <c r="J60" s="124"/>
      <c r="K60" s="113">
        <f t="shared" si="0"/>
        <v>0</v>
      </c>
      <c r="L60" s="114" t="s">
        <v>2908</v>
      </c>
      <c r="M60" s="114" t="s">
        <v>2908</v>
      </c>
    </row>
    <row r="61" spans="1:13" ht="15.75" customHeight="1">
      <c r="A61" s="115">
        <f ca="1">IFERROR(__xludf.DUMMYFUNCTION("""COMPUTED_VALUE"""),72206)</f>
        <v>72206</v>
      </c>
      <c r="B61" s="116" t="str">
        <f ca="1">IFERROR(__xludf.DUMMYFUNCTION("""COMPUTED_VALUE"""),"Хөгжлийн бэрхшээлтэй иргэдийн хөгжил, хамгаалал хөтөлбөр")</f>
        <v>Хөгжлийн бэрхшээлтэй иргэдийн хөгжил, хамгаалал хөтөлбөр</v>
      </c>
      <c r="C61" s="109" t="s">
        <v>363</v>
      </c>
      <c r="D61" s="110" t="s">
        <v>1992</v>
      </c>
      <c r="E61" s="117"/>
      <c r="F61" s="110" t="s">
        <v>2908</v>
      </c>
      <c r="G61" s="123"/>
      <c r="H61" s="124"/>
      <c r="I61" s="124"/>
      <c r="J61" s="124"/>
      <c r="K61" s="113">
        <f t="shared" si="0"/>
        <v>0</v>
      </c>
      <c r="L61" s="114" t="s">
        <v>2908</v>
      </c>
      <c r="M61" s="114" t="s">
        <v>2908</v>
      </c>
    </row>
    <row r="62" spans="1:13" ht="15.75" customHeight="1">
      <c r="A62" s="115">
        <f ca="1">IFERROR(__xludf.DUMMYFUNCTION("""COMPUTED_VALUE"""),72206)</f>
        <v>72206</v>
      </c>
      <c r="B62" s="116" t="str">
        <f ca="1">IFERROR(__xludf.DUMMYFUNCTION("""COMPUTED_VALUE"""),"Хөгжлийн бэрхшээлтэй иргэдийн хөгжил, хамгаалал хөтөлбөр")</f>
        <v>Хөгжлийн бэрхшээлтэй иргэдийн хөгжил, хамгаалал хөтөлбөр</v>
      </c>
      <c r="C62" s="109" t="s">
        <v>363</v>
      </c>
      <c r="D62" s="110" t="s">
        <v>1992</v>
      </c>
      <c r="E62" s="117"/>
      <c r="F62" s="110" t="s">
        <v>2908</v>
      </c>
      <c r="G62" s="123"/>
      <c r="H62" s="124"/>
      <c r="I62" s="124"/>
      <c r="J62" s="124"/>
      <c r="K62" s="113">
        <f t="shared" si="0"/>
        <v>0</v>
      </c>
      <c r="L62" s="114" t="s">
        <v>2908</v>
      </c>
      <c r="M62" s="114" t="s">
        <v>2908</v>
      </c>
    </row>
    <row r="63" spans="1:13" ht="15.75" customHeight="1">
      <c r="A63" s="115">
        <f ca="1">IFERROR(__xludf.DUMMYFUNCTION("""COMPUTED_VALUE"""),72206)</f>
        <v>72206</v>
      </c>
      <c r="B63" s="116" t="str">
        <f ca="1">IFERROR(__xludf.DUMMYFUNCTION("""COMPUTED_VALUE"""),"Хөгжлийн бэрхшээлтэй иргэдийн хөгжил, хамгаалал хөтөлбөр")</f>
        <v>Хөгжлийн бэрхшээлтэй иргэдийн хөгжил, хамгаалал хөтөлбөр</v>
      </c>
      <c r="C63" s="109" t="s">
        <v>363</v>
      </c>
      <c r="D63" s="110" t="s">
        <v>1992</v>
      </c>
      <c r="E63" s="117"/>
      <c r="F63" s="110" t="s">
        <v>2908</v>
      </c>
      <c r="G63" s="123"/>
      <c r="H63" s="124"/>
      <c r="I63" s="124"/>
      <c r="J63" s="124"/>
      <c r="K63" s="113">
        <f t="shared" si="0"/>
        <v>0</v>
      </c>
      <c r="L63" s="114" t="s">
        <v>2908</v>
      </c>
      <c r="M63" s="114" t="s">
        <v>2908</v>
      </c>
    </row>
    <row r="64" spans="1:13" ht="15.75" customHeight="1">
      <c r="A64" s="115" t="str">
        <f ca="1">IFERROR(__xludf.DUMMYFUNCTION("""COMPUTED_VALUE"""),"72ХХХ")</f>
        <v>72ХХХ</v>
      </c>
      <c r="B64" s="116" t="str">
        <f ca="1">IFERROR(__xludf.DUMMYFUNCTION("""COMPUTED_VALUE"""),"Хүүхэд, гэр бүлийн хөгжил хамгаалал хөтөлбөр")</f>
        <v>Хүүхэд, гэр бүлийн хөгжил хамгаалал хөтөлбөр</v>
      </c>
      <c r="C64" s="109" t="s">
        <v>363</v>
      </c>
      <c r="D64" s="110" t="s">
        <v>1992</v>
      </c>
      <c r="E64" s="117"/>
      <c r="F64" s="110" t="s">
        <v>2908</v>
      </c>
      <c r="G64" s="123"/>
      <c r="H64" s="124"/>
      <c r="I64" s="124"/>
      <c r="J64" s="124"/>
      <c r="K64" s="113">
        <f t="shared" si="0"/>
        <v>0</v>
      </c>
      <c r="L64" s="114" t="s">
        <v>2908</v>
      </c>
      <c r="M64" s="114" t="s">
        <v>2908</v>
      </c>
    </row>
    <row r="65" spans="1:13" ht="15.75" customHeight="1">
      <c r="A65" s="115">
        <f ca="1">IFERROR(__xludf.DUMMYFUNCTION("""COMPUTED_VALUE"""),70105)</f>
        <v>70105</v>
      </c>
      <c r="B65" s="116" t="str">
        <f ca="1">IFERROR(__xludf.DUMMYFUNCTION("""COMPUTED_VALUE"""),"Нутгийн өөрөө удирдах байгууллагын үйл ажиллагаа ")</f>
        <v xml:space="preserve">Нутгийн өөрөө удирдах байгууллагын үйл ажиллагаа </v>
      </c>
      <c r="C65" s="109" t="s">
        <v>363</v>
      </c>
      <c r="D65" s="110" t="s">
        <v>1992</v>
      </c>
      <c r="E65" s="117"/>
      <c r="F65" s="110" t="s">
        <v>2908</v>
      </c>
      <c r="G65" s="123"/>
      <c r="H65" s="124"/>
      <c r="I65" s="124"/>
      <c r="J65" s="124"/>
      <c r="K65" s="113">
        <f t="shared" si="0"/>
        <v>0</v>
      </c>
      <c r="L65" s="114" t="s">
        <v>2908</v>
      </c>
      <c r="M65" s="114" t="s">
        <v>2908</v>
      </c>
    </row>
    <row r="66" spans="1:13" ht="15.75" customHeight="1">
      <c r="A66" s="115">
        <f ca="1">IFERROR(__xludf.DUMMYFUNCTION("""COMPUTED_VALUE"""),70105)</f>
        <v>70105</v>
      </c>
      <c r="B66" s="116" t="str">
        <f ca="1">IFERROR(__xludf.DUMMYFUNCTION("""COMPUTED_VALUE"""),"Нутгийн өөрөө удирдах байгууллагын үйл ажиллагаа ")</f>
        <v xml:space="preserve">Нутгийн өөрөө удирдах байгууллагын үйл ажиллагаа </v>
      </c>
      <c r="C66" s="109" t="s">
        <v>363</v>
      </c>
      <c r="D66" s="110" t="s">
        <v>1992</v>
      </c>
      <c r="E66" s="117"/>
      <c r="F66" s="110" t="s">
        <v>2908</v>
      </c>
      <c r="G66" s="123"/>
      <c r="H66" s="124"/>
      <c r="I66" s="124"/>
      <c r="J66" s="124"/>
      <c r="K66" s="113">
        <f t="shared" si="0"/>
        <v>0</v>
      </c>
      <c r="L66" s="114" t="s">
        <v>2908</v>
      </c>
      <c r="M66" s="114" t="s">
        <v>2908</v>
      </c>
    </row>
    <row r="67" spans="1:13" ht="15.75" customHeight="1">
      <c r="A67" s="115"/>
      <c r="B67" s="116" t="str">
        <f ca="1">IFERROR(__xludf.DUMMYFUNCTION("""COMPUTED_VALUE"""),"Албан ёсны статистик хөтөлбөр")</f>
        <v>Албан ёсны статистик хөтөлбөр</v>
      </c>
      <c r="C67" s="109" t="s">
        <v>363</v>
      </c>
      <c r="D67" s="110" t="s">
        <v>1992</v>
      </c>
      <c r="E67" s="117"/>
      <c r="F67" s="110" t="s">
        <v>2908</v>
      </c>
      <c r="G67" s="123"/>
      <c r="H67" s="124"/>
      <c r="I67" s="124"/>
      <c r="J67" s="124"/>
      <c r="K67" s="113">
        <f t="shared" si="0"/>
        <v>0</v>
      </c>
      <c r="L67" s="114" t="s">
        <v>2908</v>
      </c>
      <c r="M67" s="114" t="s">
        <v>2908</v>
      </c>
    </row>
    <row r="68" spans="1:13" ht="15.75" customHeight="1">
      <c r="A68" s="115"/>
      <c r="B68" s="116" t="str">
        <f ca="1">IFERROR(__xludf.DUMMYFUNCTION("""COMPUTED_VALUE"""),"Албан ёсны статистик хөтөлбөр")</f>
        <v>Албан ёсны статистик хөтөлбөр</v>
      </c>
      <c r="C68" s="109" t="s">
        <v>363</v>
      </c>
      <c r="D68" s="110" t="s">
        <v>1992</v>
      </c>
      <c r="E68" s="117"/>
      <c r="F68" s="110" t="s">
        <v>2908</v>
      </c>
      <c r="G68" s="123"/>
      <c r="H68" s="124"/>
      <c r="I68" s="124"/>
      <c r="J68" s="124"/>
      <c r="K68" s="113">
        <f t="shared" si="0"/>
        <v>0</v>
      </c>
      <c r="L68" s="114" t="s">
        <v>2908</v>
      </c>
      <c r="M68" s="114" t="s">
        <v>2908</v>
      </c>
    </row>
    <row r="69" spans="1:13" ht="15.75" customHeight="1">
      <c r="A69" s="115"/>
      <c r="B69" s="116" t="str">
        <f ca="1">IFERROR(__xludf.DUMMYFUNCTION("""COMPUTED_VALUE"""),"Гадаад харилцааны бодлого, удирдлага хөтөлбөр")</f>
        <v>Гадаад харилцааны бодлого, удирдлага хөтөлбөр</v>
      </c>
      <c r="C69" s="109" t="s">
        <v>363</v>
      </c>
      <c r="D69" s="110" t="s">
        <v>1992</v>
      </c>
      <c r="E69" s="117"/>
      <c r="F69" s="110" t="s">
        <v>2908</v>
      </c>
      <c r="G69" s="123"/>
      <c r="H69" s="124"/>
      <c r="I69" s="124"/>
      <c r="J69" s="124"/>
      <c r="K69" s="113">
        <f t="shared" si="0"/>
        <v>0</v>
      </c>
      <c r="L69" s="114" t="s">
        <v>2908</v>
      </c>
      <c r="M69" s="114" t="s">
        <v>2908</v>
      </c>
    </row>
    <row r="70" spans="1:13" ht="15.75" customHeight="1">
      <c r="A70" s="115"/>
      <c r="B70" s="116" t="str">
        <f ca="1">IFERROR(__xludf.DUMMYFUNCTION("""COMPUTED_VALUE"""),"Зэвсэгт хүчний үйл ажиллагаа хөтөлбөр")</f>
        <v>Зэвсэгт хүчний үйл ажиллагаа хөтөлбөр</v>
      </c>
      <c r="C70" s="109" t="s">
        <v>363</v>
      </c>
      <c r="D70" s="110" t="s">
        <v>1992</v>
      </c>
      <c r="E70" s="117"/>
      <c r="F70" s="110" t="s">
        <v>2908</v>
      </c>
      <c r="G70" s="123"/>
      <c r="H70" s="124"/>
      <c r="I70" s="124"/>
      <c r="J70" s="124"/>
      <c r="K70" s="113">
        <f t="shared" si="0"/>
        <v>0</v>
      </c>
      <c r="L70" s="114" t="s">
        <v>2908</v>
      </c>
      <c r="M70" s="114" t="s">
        <v>2908</v>
      </c>
    </row>
    <row r="71" spans="1:13" ht="15.75" customHeight="1">
      <c r="A71" s="115"/>
      <c r="B71" s="116" t="str">
        <f ca="1">IFERROR(__xludf.DUMMYFUNCTION("""COMPUTED_VALUE"""),"Хил хамгаалах хөтөлбөр ")</f>
        <v xml:space="preserve">Хил хамгаалах хөтөлбөр </v>
      </c>
      <c r="C71" s="109" t="s">
        <v>363</v>
      </c>
      <c r="D71" s="110" t="s">
        <v>1992</v>
      </c>
      <c r="E71" s="117"/>
      <c r="F71" s="110" t="s">
        <v>2908</v>
      </c>
      <c r="G71" s="123"/>
      <c r="H71" s="124"/>
      <c r="I71" s="124"/>
      <c r="J71" s="124"/>
      <c r="K71" s="113">
        <f t="shared" si="0"/>
        <v>0</v>
      </c>
      <c r="L71" s="114" t="s">
        <v>2908</v>
      </c>
      <c r="M71" s="114" t="s">
        <v>2908</v>
      </c>
    </row>
    <row r="72" spans="1:13" ht="15.75" customHeight="1">
      <c r="A72" s="115">
        <f ca="1">IFERROR(__xludf.DUMMYFUNCTION("""COMPUTED_VALUE"""),70426)</f>
        <v>70426</v>
      </c>
      <c r="B72" s="116" t="str">
        <f ca="1">IFERROR(__xludf.DUMMYFUNCTION("""COMPUTED_VALUE"""),"Төрийн өмчийн эрхийг хэрэгжүүлэх хөтөлбөр")</f>
        <v>Төрийн өмчийн эрхийг хэрэгжүүлэх хөтөлбөр</v>
      </c>
      <c r="C72" s="109" t="s">
        <v>363</v>
      </c>
      <c r="D72" s="110" t="s">
        <v>1992</v>
      </c>
      <c r="E72" s="117"/>
      <c r="F72" s="110" t="s">
        <v>2908</v>
      </c>
      <c r="G72" s="123"/>
      <c r="H72" s="124"/>
      <c r="I72" s="124"/>
      <c r="J72" s="124"/>
      <c r="K72" s="113">
        <f t="shared" si="0"/>
        <v>0</v>
      </c>
      <c r="L72" s="114" t="s">
        <v>2908</v>
      </c>
      <c r="M72" s="114" t="s">
        <v>2908</v>
      </c>
    </row>
    <row r="73" spans="1:13" ht="15.75" customHeight="1">
      <c r="A73" s="115">
        <f ca="1">IFERROR(__xludf.DUMMYFUNCTION("""COMPUTED_VALUE"""),70105)</f>
        <v>70105</v>
      </c>
      <c r="B73" s="116" t="str">
        <f ca="1">IFERROR(__xludf.DUMMYFUNCTION("""COMPUTED_VALUE"""),"Гүйцэтгэх засаглалын удирдлага хөтөлбөр")</f>
        <v>Гүйцэтгэх засаглалын удирдлага хөтөлбөр</v>
      </c>
      <c r="C73" s="109" t="s">
        <v>363</v>
      </c>
      <c r="D73" s="110" t="s">
        <v>1992</v>
      </c>
      <c r="E73" s="117"/>
      <c r="F73" s="110" t="s">
        <v>2908</v>
      </c>
      <c r="G73" s="123"/>
      <c r="H73" s="124"/>
      <c r="I73" s="124"/>
      <c r="J73" s="124"/>
      <c r="K73" s="113">
        <f t="shared" si="0"/>
        <v>0</v>
      </c>
      <c r="L73" s="114" t="s">
        <v>2908</v>
      </c>
      <c r="M73" s="114" t="s">
        <v>2908</v>
      </c>
    </row>
    <row r="74" spans="1:13" ht="15.75" customHeight="1">
      <c r="A74" s="115">
        <f ca="1">IFERROR(__xludf.DUMMYFUNCTION("""COMPUTED_VALUE"""),70105)</f>
        <v>70105</v>
      </c>
      <c r="B74" s="116" t="str">
        <f ca="1">IFERROR(__xludf.DUMMYFUNCTION("""COMPUTED_VALUE"""),"Гүйцэтгэх засаглалын удирдлага хөтөлбөр")</f>
        <v>Гүйцэтгэх засаглалын удирдлага хөтөлбөр</v>
      </c>
      <c r="C74" s="109" t="s">
        <v>363</v>
      </c>
      <c r="D74" s="110" t="s">
        <v>1992</v>
      </c>
      <c r="E74" s="117"/>
      <c r="F74" s="110" t="s">
        <v>2908</v>
      </c>
      <c r="G74" s="123"/>
      <c r="H74" s="124"/>
      <c r="I74" s="124"/>
      <c r="J74" s="124"/>
      <c r="K74" s="113">
        <f t="shared" si="0"/>
        <v>0</v>
      </c>
      <c r="L74" s="114" t="s">
        <v>2908</v>
      </c>
      <c r="M74" s="114" t="s">
        <v>2908</v>
      </c>
    </row>
    <row r="75" spans="1:13" ht="15.75" customHeight="1">
      <c r="A75" s="115">
        <f ca="1">IFERROR(__xludf.DUMMYFUNCTION("""COMPUTED_VALUE"""),70105)</f>
        <v>70105</v>
      </c>
      <c r="B75" s="116" t="str">
        <f ca="1">IFERROR(__xludf.DUMMYFUNCTION("""COMPUTED_VALUE"""),"Гүйцэтгэх засаглалын удирдлага хөтөлбөр")</f>
        <v>Гүйцэтгэх засаглалын удирдлага хөтөлбөр</v>
      </c>
      <c r="C75" s="109" t="s">
        <v>363</v>
      </c>
      <c r="D75" s="110" t="s">
        <v>1992</v>
      </c>
      <c r="E75" s="117"/>
      <c r="F75" s="110" t="s">
        <v>2908</v>
      </c>
      <c r="G75" s="123"/>
      <c r="H75" s="124"/>
      <c r="I75" s="124"/>
      <c r="J75" s="124"/>
      <c r="K75" s="113">
        <f t="shared" si="0"/>
        <v>0</v>
      </c>
      <c r="L75" s="114" t="s">
        <v>2908</v>
      </c>
      <c r="M75" s="114" t="s">
        <v>2908</v>
      </c>
    </row>
    <row r="76" spans="1:13" ht="15.75" customHeight="1">
      <c r="A76" s="115">
        <f ca="1">IFERROR(__xludf.DUMMYFUNCTION("""COMPUTED_VALUE"""),70105)</f>
        <v>70105</v>
      </c>
      <c r="B76" s="116" t="str">
        <f ca="1">IFERROR(__xludf.DUMMYFUNCTION("""COMPUTED_VALUE"""),"Газрын зураглал, кадастр хөтөлбөр")</f>
        <v>Газрын зураглал, кадастр хөтөлбөр</v>
      </c>
      <c r="C76" s="109" t="s">
        <v>363</v>
      </c>
      <c r="D76" s="110" t="s">
        <v>1992</v>
      </c>
      <c r="E76" s="117"/>
      <c r="F76" s="110" t="s">
        <v>2908</v>
      </c>
      <c r="G76" s="123"/>
      <c r="H76" s="124"/>
      <c r="I76" s="124"/>
      <c r="J76" s="124"/>
      <c r="K76" s="113">
        <f t="shared" si="0"/>
        <v>0</v>
      </c>
      <c r="L76" s="114" t="s">
        <v>2908</v>
      </c>
      <c r="M76" s="114" t="s">
        <v>2908</v>
      </c>
    </row>
    <row r="77" spans="1:13" ht="15.75" customHeight="1">
      <c r="A77" s="115">
        <f ca="1">IFERROR(__xludf.DUMMYFUNCTION("""COMPUTED_VALUE"""),70105)</f>
        <v>70105</v>
      </c>
      <c r="B77" s="116" t="str">
        <f ca="1">IFERROR(__xludf.DUMMYFUNCTION("""COMPUTED_VALUE"""),"Гүйцэтгэх засаглалын удирдлага хөтөлбөр")</f>
        <v>Гүйцэтгэх засаглалын удирдлага хөтөлбөр</v>
      </c>
      <c r="C77" s="109" t="s">
        <v>363</v>
      </c>
      <c r="D77" s="110" t="s">
        <v>1992</v>
      </c>
      <c r="E77" s="117"/>
      <c r="F77" s="110" t="s">
        <v>2908</v>
      </c>
      <c r="G77" s="123"/>
      <c r="H77" s="124"/>
      <c r="I77" s="124"/>
      <c r="J77" s="124"/>
      <c r="K77" s="113">
        <f t="shared" si="0"/>
        <v>0</v>
      </c>
      <c r="L77" s="114" t="s">
        <v>2908</v>
      </c>
      <c r="M77" s="114" t="s">
        <v>2908</v>
      </c>
    </row>
    <row r="78" spans="1:13" ht="15.75" customHeight="1">
      <c r="A78" s="115"/>
      <c r="B78" s="116" t="str">
        <f ca="1">IFERROR(__xludf.DUMMYFUNCTION("""COMPUTED_VALUE"""),"Гүйцэтгэх засаглалын удирдлага хөтөлбөр")</f>
        <v>Гүйцэтгэх засаглалын удирдлага хөтөлбөр</v>
      </c>
      <c r="C78" s="109" t="s">
        <v>363</v>
      </c>
      <c r="D78" s="110" t="s">
        <v>1992</v>
      </c>
      <c r="E78" s="117"/>
      <c r="F78" s="110" t="s">
        <v>2908</v>
      </c>
      <c r="G78" s="123"/>
      <c r="H78" s="124"/>
      <c r="I78" s="124"/>
      <c r="J78" s="124"/>
      <c r="K78" s="113">
        <f t="shared" si="0"/>
        <v>0</v>
      </c>
      <c r="L78" s="114" t="s">
        <v>2908</v>
      </c>
      <c r="M78" s="114" t="s">
        <v>2908</v>
      </c>
    </row>
    <row r="79" spans="1:13" ht="15.75" customHeight="1">
      <c r="A79" s="115">
        <f ca="1">IFERROR(__xludf.DUMMYFUNCTION("""COMPUTED_VALUE"""),70418)</f>
        <v>70418</v>
      </c>
      <c r="B79" s="116" t="str">
        <f ca="1">IFERROR(__xludf.DUMMYFUNCTION("""COMPUTED_VALUE"""),"Худалдан авах үйл ажиллагаа ")</f>
        <v xml:space="preserve">Худалдан авах үйл ажиллагаа </v>
      </c>
      <c r="C79" s="109" t="s">
        <v>363</v>
      </c>
      <c r="D79" s="110" t="s">
        <v>1992</v>
      </c>
      <c r="E79" s="117"/>
      <c r="F79" s="110" t="s">
        <v>2908</v>
      </c>
      <c r="G79" s="123"/>
      <c r="H79" s="124"/>
      <c r="I79" s="124"/>
      <c r="J79" s="124"/>
      <c r="K79" s="113">
        <f t="shared" si="0"/>
        <v>0</v>
      </c>
      <c r="L79" s="114" t="s">
        <v>2908</v>
      </c>
      <c r="M79" s="114" t="s">
        <v>2908</v>
      </c>
    </row>
    <row r="80" spans="1:13" ht="15.75" customHeight="1">
      <c r="A80" s="115">
        <f ca="1">IFERROR(__xludf.DUMMYFUNCTION("""COMPUTED_VALUE"""),70105)</f>
        <v>70105</v>
      </c>
      <c r="B80" s="116" t="str">
        <f ca="1">IFERROR(__xludf.DUMMYFUNCTION("""COMPUTED_VALUE"""),"Гүйцэтгэх засаглалын удирдлага хөтөлбөр")</f>
        <v>Гүйцэтгэх засаглалын удирдлага хөтөлбөр</v>
      </c>
      <c r="C80" s="109" t="s">
        <v>363</v>
      </c>
      <c r="D80" s="110" t="s">
        <v>1992</v>
      </c>
      <c r="E80" s="117"/>
      <c r="F80" s="110" t="s">
        <v>2908</v>
      </c>
      <c r="G80" s="123"/>
      <c r="H80" s="124"/>
      <c r="I80" s="124"/>
      <c r="J80" s="124"/>
      <c r="K80" s="113">
        <f t="shared" si="0"/>
        <v>0</v>
      </c>
      <c r="L80" s="114" t="s">
        <v>2908</v>
      </c>
      <c r="M80" s="114" t="s">
        <v>2908</v>
      </c>
    </row>
    <row r="81" spans="1:13" ht="15.75" customHeight="1">
      <c r="A81" s="115"/>
      <c r="B81" s="116" t="str">
        <f ca="1">IFERROR(__xludf.DUMMYFUNCTION("""COMPUTED_VALUE"""),"Гүйцэтгэх засаглалын удирдлага хөтөлбөр")</f>
        <v>Гүйцэтгэх засаглалын удирдлага хөтөлбөр</v>
      </c>
      <c r="C81" s="109" t="s">
        <v>363</v>
      </c>
      <c r="D81" s="110" t="s">
        <v>1992</v>
      </c>
      <c r="E81" s="117"/>
      <c r="F81" s="110" t="s">
        <v>2908</v>
      </c>
      <c r="G81" s="123"/>
      <c r="H81" s="124"/>
      <c r="I81" s="124"/>
      <c r="J81" s="124"/>
      <c r="K81" s="113">
        <f t="shared" si="0"/>
        <v>0</v>
      </c>
      <c r="L81" s="114" t="s">
        <v>2908</v>
      </c>
      <c r="M81" s="114" t="s">
        <v>2908</v>
      </c>
    </row>
    <row r="82" spans="1:13" ht="15.75" customHeight="1">
      <c r="A82" s="115"/>
      <c r="B82" s="116" t="str">
        <f ca="1">IFERROR(__xludf.DUMMYFUNCTION("""COMPUTED_VALUE"""),"Гүйцэтгэх засаглалын удирдлага хөтөлбөр")</f>
        <v>Гүйцэтгэх засаглалын удирдлага хөтөлбөр</v>
      </c>
      <c r="C82" s="109" t="s">
        <v>363</v>
      </c>
      <c r="D82" s="110" t="s">
        <v>1992</v>
      </c>
      <c r="E82" s="117"/>
      <c r="F82" s="110" t="s">
        <v>2908</v>
      </c>
      <c r="G82" s="123"/>
      <c r="H82" s="124"/>
      <c r="I82" s="124"/>
      <c r="J82" s="124"/>
      <c r="K82" s="113">
        <f t="shared" si="0"/>
        <v>0</v>
      </c>
      <c r="L82" s="114" t="s">
        <v>2908</v>
      </c>
      <c r="M82" s="114" t="s">
        <v>2908</v>
      </c>
    </row>
    <row r="83" spans="1:13" ht="15.75" customHeight="1">
      <c r="A83" s="115"/>
      <c r="B83" s="116" t="str">
        <f ca="1">IFERROR(__xludf.DUMMYFUNCTION("""COMPUTED_VALUE"""),"Олборлолт, уул уурхай хөтөлбөр")</f>
        <v>Олборлолт, уул уурхай хөтөлбөр</v>
      </c>
      <c r="C83" s="109" t="s">
        <v>363</v>
      </c>
      <c r="D83" s="110" t="s">
        <v>1992</v>
      </c>
      <c r="E83" s="117"/>
      <c r="F83" s="110" t="s">
        <v>2908</v>
      </c>
      <c r="G83" s="123"/>
      <c r="H83" s="124"/>
      <c r="I83" s="124"/>
      <c r="J83" s="124"/>
      <c r="K83" s="113">
        <f t="shared" si="0"/>
        <v>0</v>
      </c>
      <c r="L83" s="114" t="s">
        <v>2908</v>
      </c>
      <c r="M83" s="114" t="s">
        <v>2908</v>
      </c>
    </row>
    <row r="84" spans="1:13" ht="15.75" customHeight="1">
      <c r="A84" s="115">
        <f ca="1">IFERROR(__xludf.DUMMYFUNCTION("""COMPUTED_VALUE"""),70801)</f>
        <v>70801</v>
      </c>
      <c r="B84" s="116" t="str">
        <f ca="1">IFERROR(__xludf.DUMMYFUNCTION("""COMPUTED_VALUE"""),"Мал аж ахуйг хөгжүүлэх хөтөлбөр")</f>
        <v>Мал аж ахуйг хөгжүүлэх хөтөлбөр</v>
      </c>
      <c r="C84" s="109" t="s">
        <v>363</v>
      </c>
      <c r="D84" s="110" t="s">
        <v>1992</v>
      </c>
      <c r="E84" s="117"/>
      <c r="F84" s="110" t="s">
        <v>2908</v>
      </c>
      <c r="G84" s="123"/>
      <c r="H84" s="124"/>
      <c r="I84" s="124"/>
      <c r="J84" s="124"/>
      <c r="K84" s="113">
        <f t="shared" si="0"/>
        <v>0</v>
      </c>
      <c r="L84" s="114" t="s">
        <v>2908</v>
      </c>
      <c r="M84" s="114" t="s">
        <v>2908</v>
      </c>
    </row>
    <row r="85" spans="1:13" ht="15.75" customHeight="1">
      <c r="A85" s="115">
        <f ca="1">IFERROR(__xludf.DUMMYFUNCTION("""COMPUTED_VALUE"""),70801)</f>
        <v>70801</v>
      </c>
      <c r="B85" s="116" t="str">
        <f ca="1">IFERROR(__xludf.DUMMYFUNCTION("""COMPUTED_VALUE"""),"Мал аж ахуйг хөгжүүлэх хөтөлбөр")</f>
        <v>Мал аж ахуйг хөгжүүлэх хөтөлбөр</v>
      </c>
      <c r="C85" s="109" t="s">
        <v>363</v>
      </c>
      <c r="D85" s="110" t="s">
        <v>1992</v>
      </c>
      <c r="E85" s="117"/>
      <c r="F85" s="110" t="s">
        <v>2908</v>
      </c>
      <c r="G85" s="123"/>
      <c r="H85" s="124"/>
      <c r="I85" s="124"/>
      <c r="J85" s="124"/>
      <c r="K85" s="113">
        <f t="shared" si="0"/>
        <v>0</v>
      </c>
      <c r="L85" s="114" t="s">
        <v>2908</v>
      </c>
      <c r="M85" s="114" t="s">
        <v>2908</v>
      </c>
    </row>
    <row r="86" spans="1:13" ht="15.75" customHeight="1">
      <c r="A86" s="115">
        <f ca="1">IFERROR(__xludf.DUMMYFUNCTION("""COMPUTED_VALUE"""),70802)</f>
        <v>70802</v>
      </c>
      <c r="B86" s="116" t="str">
        <f ca="1">IFERROR(__xludf.DUMMYFUNCTION("""COMPUTED_VALUE"""),"Газар тариаланг хөгжүүлэх хөтөлбөр")</f>
        <v>Газар тариаланг хөгжүүлэх хөтөлбөр</v>
      </c>
      <c r="C86" s="109" t="s">
        <v>363</v>
      </c>
      <c r="D86" s="110" t="s">
        <v>1992</v>
      </c>
      <c r="E86" s="117"/>
      <c r="F86" s="110" t="s">
        <v>2908</v>
      </c>
      <c r="G86" s="123"/>
      <c r="H86" s="124"/>
      <c r="I86" s="124"/>
      <c r="J86" s="124"/>
      <c r="K86" s="113">
        <f t="shared" si="0"/>
        <v>0</v>
      </c>
      <c r="L86" s="114" t="s">
        <v>2908</v>
      </c>
      <c r="M86" s="114" t="s">
        <v>2908</v>
      </c>
    </row>
    <row r="87" spans="1:13" ht="15.75" customHeight="1">
      <c r="A87" s="115"/>
      <c r="B87" s="116" t="str">
        <f ca="1">IFERROR(__xludf.DUMMYFUNCTION("""COMPUTED_VALUE"""),"Олборлолт, уул уурхай хөтөлбөр")</f>
        <v>Олборлолт, уул уурхай хөтөлбөр</v>
      </c>
      <c r="C87" s="109" t="s">
        <v>363</v>
      </c>
      <c r="D87" s="110" t="s">
        <v>1992</v>
      </c>
      <c r="E87" s="117"/>
      <c r="F87" s="110" t="s">
        <v>2908</v>
      </c>
      <c r="G87" s="123"/>
      <c r="H87" s="124"/>
      <c r="I87" s="124"/>
      <c r="J87" s="124"/>
      <c r="K87" s="113">
        <f t="shared" si="0"/>
        <v>0</v>
      </c>
      <c r="L87" s="114" t="s">
        <v>2908</v>
      </c>
      <c r="M87" s="114" t="s">
        <v>2908</v>
      </c>
    </row>
    <row r="88" spans="1:13" ht="15.75" customHeight="1">
      <c r="A88" s="115"/>
      <c r="B88" s="116" t="str">
        <f ca="1">IFERROR(__xludf.DUMMYFUNCTION("""COMPUTED_VALUE"""),"Хөнгөн үйлдвэрлэлийг хөгжүүлэх хөтөлбөр")</f>
        <v>Хөнгөн үйлдвэрлэлийг хөгжүүлэх хөтөлбөр</v>
      </c>
      <c r="C88" s="109" t="s">
        <v>363</v>
      </c>
      <c r="D88" s="110" t="s">
        <v>1992</v>
      </c>
      <c r="E88" s="117"/>
      <c r="F88" s="110" t="s">
        <v>2908</v>
      </c>
      <c r="G88" s="123"/>
      <c r="H88" s="124"/>
      <c r="I88" s="124"/>
      <c r="J88" s="124"/>
      <c r="K88" s="113">
        <f t="shared" si="0"/>
        <v>0</v>
      </c>
      <c r="L88" s="114" t="s">
        <v>2908</v>
      </c>
      <c r="M88" s="114" t="s">
        <v>2908</v>
      </c>
    </row>
    <row r="89" spans="1:13" ht="15.75" customHeight="1">
      <c r="A89" s="115">
        <f ca="1">IFERROR(__xludf.DUMMYFUNCTION("""COMPUTED_VALUE"""),71703)</f>
        <v>71703</v>
      </c>
      <c r="B89" s="116" t="str">
        <f ca="1">IFERROR(__xludf.DUMMYFUNCTION("""COMPUTED_VALUE"""),"Аялал жуулчлал хөтөлбөр")</f>
        <v>Аялал жуулчлал хөтөлбөр</v>
      </c>
      <c r="C89" s="109" t="s">
        <v>363</v>
      </c>
      <c r="D89" s="110" t="s">
        <v>1992</v>
      </c>
      <c r="E89" s="117"/>
      <c r="F89" s="110" t="s">
        <v>2908</v>
      </c>
      <c r="G89" s="123"/>
      <c r="H89" s="124"/>
      <c r="I89" s="124"/>
      <c r="J89" s="124"/>
      <c r="K89" s="113">
        <f t="shared" si="0"/>
        <v>0</v>
      </c>
      <c r="L89" s="114" t="s">
        <v>2908</v>
      </c>
      <c r="M89" s="114" t="s">
        <v>2908</v>
      </c>
    </row>
    <row r="90" spans="1:13" ht="15.75" customHeight="1">
      <c r="A90" s="115"/>
      <c r="B90" s="116" t="str">
        <f ca="1">IFERROR(__xludf.DUMMYFUNCTION("""COMPUTED_VALUE"""),"Аялал жуулчлал хөтөлбөр")</f>
        <v>Аялал жуулчлал хөтөлбөр</v>
      </c>
      <c r="C90" s="109" t="s">
        <v>363</v>
      </c>
      <c r="D90" s="110" t="s">
        <v>1992</v>
      </c>
      <c r="E90" s="117"/>
      <c r="F90" s="110" t="s">
        <v>2908</v>
      </c>
      <c r="G90" s="123"/>
      <c r="H90" s="124"/>
      <c r="I90" s="124"/>
      <c r="J90" s="124"/>
      <c r="K90" s="113">
        <f t="shared" si="0"/>
        <v>0</v>
      </c>
      <c r="L90" s="114" t="s">
        <v>2908</v>
      </c>
      <c r="M90" s="114" t="s">
        <v>2908</v>
      </c>
    </row>
    <row r="91" spans="1:13" ht="15.75" customHeight="1">
      <c r="A91" s="115"/>
      <c r="B91" s="116" t="str">
        <f ca="1">IFERROR(__xludf.DUMMYFUNCTION("""COMPUTED_VALUE"""),"Худалдааны салбарын хөгжил хөтөлбөр")</f>
        <v>Худалдааны салбарын хөгжил хөтөлбөр</v>
      </c>
      <c r="C91" s="109" t="s">
        <v>363</v>
      </c>
      <c r="D91" s="110" t="s">
        <v>1992</v>
      </c>
      <c r="E91" s="117"/>
      <c r="F91" s="110" t="s">
        <v>2908</v>
      </c>
      <c r="G91" s="123"/>
      <c r="H91" s="124"/>
      <c r="I91" s="124"/>
      <c r="J91" s="124"/>
      <c r="K91" s="113">
        <f t="shared" si="0"/>
        <v>0</v>
      </c>
      <c r="L91" s="114" t="s">
        <v>2908</v>
      </c>
      <c r="M91" s="114" t="s">
        <v>2908</v>
      </c>
    </row>
    <row r="92" spans="1:13" ht="15.75" customHeight="1">
      <c r="A92" s="115"/>
      <c r="B92" s="116" t="str">
        <f ca="1">IFERROR(__xludf.DUMMYFUNCTION("""COMPUTED_VALUE"""),"Үйлчилгээний салбарын хөгжил хөтөлбөр")</f>
        <v>Үйлчилгээний салбарын хөгжил хөтөлбөр</v>
      </c>
      <c r="C92" s="109" t="s">
        <v>363</v>
      </c>
      <c r="D92" s="110" t="s">
        <v>1992</v>
      </c>
      <c r="E92" s="117"/>
      <c r="F92" s="110" t="s">
        <v>2908</v>
      </c>
      <c r="G92" s="123"/>
      <c r="H92" s="124"/>
      <c r="I92" s="124"/>
      <c r="J92" s="124"/>
      <c r="K92" s="113">
        <f t="shared" si="0"/>
        <v>0</v>
      </c>
      <c r="L92" s="114" t="s">
        <v>2908</v>
      </c>
      <c r="M92" s="114" t="s">
        <v>2908</v>
      </c>
    </row>
    <row r="93" spans="1:13" ht="15.75" customHeight="1">
      <c r="A93" s="115">
        <f ca="1">IFERROR(__xludf.DUMMYFUNCTION("""COMPUTED_VALUE"""),71105)</f>
        <v>71105</v>
      </c>
      <c r="B93" s="116" t="str">
        <f ca="1">IFERROR(__xludf.DUMMYFUNCTION("""COMPUTED_VALUE"""),"Орон нутгийн хяналт зохицуулалт хийтийн тээвэр ")</f>
        <v xml:space="preserve">Орон нутгийн хяналт зохицуулалт хийтийн тээвэр </v>
      </c>
      <c r="C93" s="109" t="s">
        <v>363</v>
      </c>
      <c r="D93" s="110" t="s">
        <v>1992</v>
      </c>
      <c r="E93" s="117"/>
      <c r="F93" s="110" t="s">
        <v>2908</v>
      </c>
      <c r="G93" s="123"/>
      <c r="H93" s="124"/>
      <c r="I93" s="124"/>
      <c r="J93" s="124"/>
      <c r="K93" s="113">
        <f t="shared" si="0"/>
        <v>0</v>
      </c>
      <c r="L93" s="114" t="s">
        <v>2908</v>
      </c>
      <c r="M93" s="114" t="s">
        <v>2908</v>
      </c>
    </row>
    <row r="94" spans="1:13" ht="15.75" customHeight="1">
      <c r="A94" s="115">
        <f ca="1">IFERROR(__xludf.DUMMYFUNCTION("""COMPUTED_VALUE"""),71101)</f>
        <v>71101</v>
      </c>
      <c r="B94" s="116" t="str">
        <f ca="1">IFERROR(__xludf.DUMMYFUNCTION("""COMPUTED_VALUE"""),"Авто зам хөтөлбөр")</f>
        <v>Авто зам хөтөлбөр</v>
      </c>
      <c r="C94" s="109" t="s">
        <v>363</v>
      </c>
      <c r="D94" s="110" t="s">
        <v>1992</v>
      </c>
      <c r="E94" s="117"/>
      <c r="F94" s="110" t="s">
        <v>2908</v>
      </c>
      <c r="G94" s="123"/>
      <c r="H94" s="124"/>
      <c r="I94" s="124"/>
      <c r="J94" s="124"/>
      <c r="K94" s="113">
        <f t="shared" si="0"/>
        <v>0</v>
      </c>
      <c r="L94" s="114" t="s">
        <v>2908</v>
      </c>
      <c r="M94" s="114" t="s">
        <v>2908</v>
      </c>
    </row>
    <row r="95" spans="1:13" ht="15.75" customHeight="1">
      <c r="A95" s="115"/>
      <c r="B95" s="116" t="str">
        <f ca="1">IFERROR(__xludf.DUMMYFUNCTION("""COMPUTED_VALUE"""),"Зам тээврийн бодлого удирдлага хөтөлбөр")</f>
        <v>Зам тээврийн бодлого удирдлага хөтөлбөр</v>
      </c>
      <c r="C95" s="109" t="s">
        <v>363</v>
      </c>
      <c r="D95" s="110" t="s">
        <v>1992</v>
      </c>
      <c r="E95" s="117"/>
      <c r="F95" s="110" t="s">
        <v>2908</v>
      </c>
      <c r="G95" s="123"/>
      <c r="H95" s="124"/>
      <c r="I95" s="124"/>
      <c r="J95" s="124"/>
      <c r="K95" s="113">
        <f t="shared" si="0"/>
        <v>0</v>
      </c>
      <c r="L95" s="114" t="s">
        <v>2908</v>
      </c>
      <c r="M95" s="114" t="s">
        <v>2908</v>
      </c>
    </row>
    <row r="96" spans="1:13" ht="15.75" customHeight="1">
      <c r="A96" s="115"/>
      <c r="B96" s="116"/>
      <c r="C96" s="109" t="s">
        <v>363</v>
      </c>
      <c r="D96" s="110" t="s">
        <v>1992</v>
      </c>
      <c r="E96" s="117"/>
      <c r="F96" s="110" t="s">
        <v>2908</v>
      </c>
      <c r="G96" s="123"/>
      <c r="H96" s="124"/>
      <c r="I96" s="124"/>
      <c r="J96" s="124"/>
      <c r="K96" s="113">
        <f t="shared" si="0"/>
        <v>0</v>
      </c>
      <c r="L96" s="114" t="s">
        <v>2908</v>
      </c>
      <c r="M96" s="114" t="s">
        <v>2908</v>
      </c>
    </row>
    <row r="97" spans="1:13" ht="15.75" customHeight="1">
      <c r="A97" s="115"/>
      <c r="B97" s="116" t="str">
        <f ca="1">IFERROR(__xludf.DUMMYFUNCTION("""COMPUTED_VALUE"""),"Мэдээллийн нэгдсэн тогтолцооны дэд бүтэц хөтөлбөр")</f>
        <v>Мэдээллийн нэгдсэн тогтолцооны дэд бүтэц хөтөлбөр</v>
      </c>
      <c r="C97" s="109" t="s">
        <v>363</v>
      </c>
      <c r="D97" s="110" t="s">
        <v>1992</v>
      </c>
      <c r="E97" s="117"/>
      <c r="F97" s="110" t="s">
        <v>2908</v>
      </c>
      <c r="G97" s="123"/>
      <c r="H97" s="124"/>
      <c r="I97" s="124"/>
      <c r="J97" s="124"/>
      <c r="K97" s="113">
        <f t="shared" si="0"/>
        <v>0</v>
      </c>
      <c r="L97" s="114" t="s">
        <v>2908</v>
      </c>
      <c r="M97" s="114" t="s">
        <v>2908</v>
      </c>
    </row>
    <row r="98" spans="1:13" ht="15.75" customHeight="1">
      <c r="A98" s="115"/>
      <c r="B98" s="116" t="str">
        <f ca="1">IFERROR(__xludf.DUMMYFUNCTION("""COMPUTED_VALUE"""),"Мэдээллийн нэгдсэн тогтолцооны дэд бүтэц хөтөлбөр")</f>
        <v>Мэдээллийн нэгдсэн тогтолцооны дэд бүтэц хөтөлбөр</v>
      </c>
      <c r="C98" s="109" t="s">
        <v>363</v>
      </c>
      <c r="D98" s="110" t="s">
        <v>1992</v>
      </c>
      <c r="E98" s="117"/>
      <c r="F98" s="110" t="s">
        <v>2908</v>
      </c>
      <c r="G98" s="123"/>
      <c r="H98" s="124"/>
      <c r="I98" s="124"/>
      <c r="J98" s="124"/>
      <c r="K98" s="113">
        <f t="shared" si="0"/>
        <v>0</v>
      </c>
      <c r="L98" s="114" t="s">
        <v>2908</v>
      </c>
      <c r="M98" s="114" t="s">
        <v>2908</v>
      </c>
    </row>
    <row r="99" spans="1:13" ht="15.75" customHeight="1">
      <c r="A99" s="115"/>
      <c r="B99" s="116"/>
      <c r="C99" s="109" t="s">
        <v>363</v>
      </c>
      <c r="D99" s="110" t="s">
        <v>1992</v>
      </c>
      <c r="E99" s="117"/>
      <c r="F99" s="110" t="s">
        <v>2908</v>
      </c>
      <c r="G99" s="123"/>
      <c r="H99" s="124"/>
      <c r="I99" s="124"/>
      <c r="J99" s="124"/>
      <c r="K99" s="113">
        <f t="shared" si="0"/>
        <v>0</v>
      </c>
      <c r="L99" s="114" t="s">
        <v>2908</v>
      </c>
      <c r="M99" s="114" t="s">
        <v>2908</v>
      </c>
    </row>
    <row r="100" spans="1:13" ht="15.75" customHeight="1">
      <c r="A100" s="115">
        <f ca="1">IFERROR(__xludf.DUMMYFUNCTION("""COMPUTED_VALUE"""),71508)</f>
        <v>71508</v>
      </c>
      <c r="B100" s="116" t="str">
        <f ca="1">IFERROR(__xludf.DUMMYFUNCTION("""COMPUTED_VALUE"""),"Гудамжны гэрэлтүүлэг ")</f>
        <v xml:space="preserve">Гудамжны гэрэлтүүлэг </v>
      </c>
      <c r="C100" s="109" t="s">
        <v>363</v>
      </c>
      <c r="D100" s="110" t="s">
        <v>1992</v>
      </c>
      <c r="E100" s="117"/>
      <c r="F100" s="110" t="s">
        <v>2908</v>
      </c>
      <c r="G100" s="123"/>
      <c r="H100" s="124"/>
      <c r="I100" s="124"/>
      <c r="J100" s="124"/>
      <c r="K100" s="113">
        <f t="shared" si="0"/>
        <v>0</v>
      </c>
      <c r="L100" s="114" t="s">
        <v>2908</v>
      </c>
      <c r="M100" s="114" t="s">
        <v>2908</v>
      </c>
    </row>
    <row r="101" spans="1:13" ht="15.75" customHeight="1">
      <c r="A101" s="115"/>
      <c r="B101" s="116"/>
      <c r="C101" s="109" t="s">
        <v>363</v>
      </c>
      <c r="D101" s="110" t="s">
        <v>1992</v>
      </c>
      <c r="E101" s="117"/>
      <c r="F101" s="110" t="s">
        <v>2908</v>
      </c>
      <c r="G101" s="123"/>
      <c r="H101" s="124"/>
      <c r="I101" s="124"/>
      <c r="J101" s="124"/>
      <c r="K101" s="113">
        <f t="shared" si="0"/>
        <v>0</v>
      </c>
      <c r="L101" s="114" t="s">
        <v>2908</v>
      </c>
      <c r="M101" s="114" t="s">
        <v>2908</v>
      </c>
    </row>
    <row r="102" spans="1:13" ht="15.75" customHeight="1">
      <c r="A102" s="115">
        <f ca="1">IFERROR(__xludf.DUMMYFUNCTION("""COMPUTED_VALUE"""),70901)</f>
        <v>70901</v>
      </c>
      <c r="B102" s="116" t="str">
        <f ca="1">IFERROR(__xludf.DUMMYFUNCTION("""COMPUTED_VALUE"""),"Цахилгаан эрчим хүчний хөтөлбөр")</f>
        <v>Цахилгаан эрчим хүчний хөтөлбөр</v>
      </c>
      <c r="C102" s="109" t="s">
        <v>363</v>
      </c>
      <c r="D102" s="110" t="s">
        <v>1992</v>
      </c>
      <c r="E102" s="117"/>
      <c r="F102" s="110" t="s">
        <v>2908</v>
      </c>
      <c r="G102" s="123"/>
      <c r="H102" s="124"/>
      <c r="I102" s="124"/>
      <c r="J102" s="124"/>
      <c r="K102" s="113">
        <f t="shared" si="0"/>
        <v>0</v>
      </c>
      <c r="L102" s="114" t="s">
        <v>2908</v>
      </c>
      <c r="M102" s="114" t="s">
        <v>2908</v>
      </c>
    </row>
    <row r="103" spans="1:13" ht="15.75" customHeight="1">
      <c r="A103" s="115"/>
      <c r="B103" s="116"/>
      <c r="C103" s="109" t="s">
        <v>363</v>
      </c>
      <c r="D103" s="110" t="s">
        <v>1992</v>
      </c>
      <c r="E103" s="117"/>
      <c r="F103" s="110" t="s">
        <v>2908</v>
      </c>
      <c r="G103" s="123"/>
      <c r="H103" s="124"/>
      <c r="I103" s="124"/>
      <c r="J103" s="124"/>
      <c r="K103" s="113">
        <f t="shared" si="0"/>
        <v>0</v>
      </c>
      <c r="L103" s="114" t="s">
        <v>2908</v>
      </c>
      <c r="M103" s="114" t="s">
        <v>2908</v>
      </c>
    </row>
    <row r="104" spans="1:13" ht="15.75" customHeight="1">
      <c r="A104" s="115"/>
      <c r="B104" s="116"/>
      <c r="C104" s="109" t="s">
        <v>363</v>
      </c>
      <c r="D104" s="110" t="s">
        <v>1992</v>
      </c>
      <c r="E104" s="117"/>
      <c r="F104" s="110" t="s">
        <v>2908</v>
      </c>
      <c r="G104" s="123"/>
      <c r="H104" s="124"/>
      <c r="I104" s="124"/>
      <c r="J104" s="124"/>
      <c r="K104" s="113">
        <f t="shared" si="0"/>
        <v>0</v>
      </c>
      <c r="L104" s="114" t="s">
        <v>2908</v>
      </c>
      <c r="M104" s="114" t="s">
        <v>2908</v>
      </c>
    </row>
    <row r="105" spans="1:13" ht="15.75" customHeight="1">
      <c r="A105" s="115"/>
      <c r="B105" s="116" t="str">
        <f ca="1">IFERROR(__xludf.DUMMYFUNCTION("""COMPUTED_VALUE"""),"Цахилгаан эрчим хүчний хөтөлбөр")</f>
        <v>Цахилгаан эрчим хүчний хөтөлбөр</v>
      </c>
      <c r="C105" s="109" t="s">
        <v>363</v>
      </c>
      <c r="D105" s="110" t="s">
        <v>1992</v>
      </c>
      <c r="E105" s="117"/>
      <c r="F105" s="110" t="s">
        <v>2908</v>
      </c>
      <c r="G105" s="123"/>
      <c r="H105" s="124"/>
      <c r="I105" s="124"/>
      <c r="J105" s="124"/>
      <c r="K105" s="113">
        <f t="shared" si="0"/>
        <v>0</v>
      </c>
      <c r="L105" s="114" t="s">
        <v>2908</v>
      </c>
      <c r="M105" s="114" t="s">
        <v>2908</v>
      </c>
    </row>
    <row r="106" spans="1:13" ht="15.75" customHeight="1">
      <c r="A106" s="115" t="str">
        <f ca="1">IFERROR(__xludf.DUMMYFUNCTION("""COMPUTED_VALUE"""),"709ХХ")</f>
        <v>709ХХ</v>
      </c>
      <c r="B106" s="116" t="str">
        <f ca="1">IFERROR(__xludf.DUMMYFUNCTION("""COMPUTED_VALUE"""),"Дулааны эрчим хүчний хөтөлбөр")</f>
        <v>Дулааны эрчим хүчний хөтөлбөр</v>
      </c>
      <c r="C106" s="109" t="s">
        <v>363</v>
      </c>
      <c r="D106" s="110" t="s">
        <v>1992</v>
      </c>
      <c r="E106" s="117"/>
      <c r="F106" s="110" t="s">
        <v>2908</v>
      </c>
      <c r="G106" s="123"/>
      <c r="H106" s="124"/>
      <c r="I106" s="124"/>
      <c r="J106" s="124"/>
      <c r="K106" s="113">
        <f t="shared" si="0"/>
        <v>0</v>
      </c>
      <c r="L106" s="114" t="s">
        <v>2908</v>
      </c>
      <c r="M106" s="114" t="s">
        <v>2908</v>
      </c>
    </row>
    <row r="107" spans="1:13" ht="15.75" customHeight="1">
      <c r="A107" s="115"/>
      <c r="B107" s="116"/>
      <c r="C107" s="109" t="s">
        <v>363</v>
      </c>
      <c r="D107" s="110" t="s">
        <v>1992</v>
      </c>
      <c r="E107" s="117"/>
      <c r="F107" s="110" t="s">
        <v>2908</v>
      </c>
      <c r="G107" s="123"/>
      <c r="H107" s="124"/>
      <c r="I107" s="124"/>
      <c r="J107" s="124"/>
      <c r="K107" s="113">
        <f t="shared" si="0"/>
        <v>0</v>
      </c>
      <c r="L107" s="114" t="s">
        <v>2908</v>
      </c>
      <c r="M107" s="114" t="s">
        <v>2908</v>
      </c>
    </row>
    <row r="108" spans="1:13" ht="15.75" customHeight="1">
      <c r="A108" s="115"/>
      <c r="B108" s="115"/>
      <c r="C108" s="109" t="s">
        <v>363</v>
      </c>
      <c r="D108" s="110" t="s">
        <v>1992</v>
      </c>
      <c r="E108" s="117"/>
      <c r="F108" s="110" t="s">
        <v>2908</v>
      </c>
      <c r="G108" s="123"/>
      <c r="H108" s="124"/>
      <c r="I108" s="124"/>
      <c r="J108" s="124"/>
      <c r="K108" s="113">
        <f t="shared" si="0"/>
        <v>0</v>
      </c>
      <c r="L108" s="114" t="s">
        <v>2908</v>
      </c>
      <c r="M108" s="114" t="s">
        <v>2908</v>
      </c>
    </row>
    <row r="109" spans="1:13" ht="15.75" customHeight="1">
      <c r="A109" s="115"/>
      <c r="B109" s="115"/>
      <c r="C109" s="109" t="s">
        <v>363</v>
      </c>
      <c r="D109" s="110" t="s">
        <v>1992</v>
      </c>
      <c r="E109" s="117"/>
      <c r="F109" s="110" t="s">
        <v>2908</v>
      </c>
      <c r="G109" s="123"/>
      <c r="H109" s="124"/>
      <c r="I109" s="124"/>
      <c r="J109" s="124"/>
      <c r="K109" s="113">
        <f t="shared" si="0"/>
        <v>0</v>
      </c>
      <c r="L109" s="114" t="s">
        <v>2908</v>
      </c>
      <c r="M109" s="114" t="s">
        <v>2908</v>
      </c>
    </row>
    <row r="110" spans="1:13" ht="15.75" customHeight="1">
      <c r="A110" s="115"/>
      <c r="B110" s="115"/>
      <c r="C110" s="109" t="s">
        <v>363</v>
      </c>
      <c r="D110" s="110" t="s">
        <v>1992</v>
      </c>
      <c r="E110" s="117"/>
      <c r="F110" s="110" t="s">
        <v>2908</v>
      </c>
      <c r="G110" s="123"/>
      <c r="H110" s="124"/>
      <c r="I110" s="124"/>
      <c r="J110" s="124"/>
      <c r="K110" s="113">
        <f t="shared" si="0"/>
        <v>0</v>
      </c>
      <c r="L110" s="114" t="s">
        <v>2908</v>
      </c>
      <c r="M110" s="114" t="s">
        <v>2908</v>
      </c>
    </row>
    <row r="111" spans="1:13" ht="15.75" customHeight="1">
      <c r="A111" s="115"/>
      <c r="B111" s="115"/>
      <c r="C111" s="109" t="s">
        <v>363</v>
      </c>
      <c r="D111" s="110" t="s">
        <v>1992</v>
      </c>
      <c r="E111" s="117"/>
      <c r="F111" s="110" t="s">
        <v>2908</v>
      </c>
      <c r="G111" s="123"/>
      <c r="H111" s="124"/>
      <c r="I111" s="124"/>
      <c r="J111" s="124"/>
      <c r="K111" s="113">
        <f t="shared" si="0"/>
        <v>0</v>
      </c>
      <c r="L111" s="114" t="s">
        <v>2908</v>
      </c>
      <c r="M111" s="114" t="s">
        <v>2908</v>
      </c>
    </row>
    <row r="112" spans="1:13" ht="15.75" customHeight="1">
      <c r="A112" s="115"/>
      <c r="B112" s="115"/>
      <c r="C112" s="109" t="s">
        <v>363</v>
      </c>
      <c r="D112" s="110" t="s">
        <v>1992</v>
      </c>
      <c r="E112" s="117"/>
      <c r="F112" s="110" t="s">
        <v>2908</v>
      </c>
      <c r="G112" s="123"/>
      <c r="H112" s="124"/>
      <c r="I112" s="124"/>
      <c r="J112" s="124"/>
      <c r="K112" s="113">
        <f t="shared" si="0"/>
        <v>0</v>
      </c>
      <c r="L112" s="114" t="s">
        <v>2908</v>
      </c>
      <c r="M112" s="114" t="s">
        <v>2908</v>
      </c>
    </row>
    <row r="113" spans="1:13" ht="15.75" customHeight="1">
      <c r="A113" s="115"/>
      <c r="B113" s="115"/>
      <c r="C113" s="109" t="s">
        <v>363</v>
      </c>
      <c r="D113" s="110" t="s">
        <v>1992</v>
      </c>
      <c r="E113" s="117"/>
      <c r="F113" s="110" t="s">
        <v>2908</v>
      </c>
      <c r="G113" s="123"/>
      <c r="H113" s="124"/>
      <c r="I113" s="124"/>
      <c r="J113" s="124"/>
      <c r="K113" s="113">
        <f t="shared" si="0"/>
        <v>0</v>
      </c>
      <c r="L113" s="114" t="s">
        <v>2908</v>
      </c>
      <c r="M113" s="114" t="s">
        <v>2908</v>
      </c>
    </row>
    <row r="114" spans="1:13" ht="15.75" customHeight="1">
      <c r="A114" s="115"/>
      <c r="B114" s="115"/>
      <c r="C114" s="109" t="s">
        <v>363</v>
      </c>
      <c r="D114" s="110" t="s">
        <v>1992</v>
      </c>
      <c r="E114" s="117"/>
      <c r="F114" s="110" t="s">
        <v>2908</v>
      </c>
      <c r="G114" s="123"/>
      <c r="H114" s="124"/>
      <c r="I114" s="124"/>
      <c r="J114" s="124"/>
      <c r="K114" s="113">
        <f t="shared" si="0"/>
        <v>0</v>
      </c>
      <c r="L114" s="114" t="s">
        <v>2908</v>
      </c>
      <c r="M114" s="114" t="s">
        <v>2908</v>
      </c>
    </row>
    <row r="115" spans="1:13" ht="15.75" customHeight="1">
      <c r="A115" s="115"/>
      <c r="B115" s="115"/>
      <c r="C115" s="109" t="s">
        <v>363</v>
      </c>
      <c r="D115" s="110" t="s">
        <v>1992</v>
      </c>
      <c r="E115" s="117"/>
      <c r="F115" s="110" t="s">
        <v>2908</v>
      </c>
      <c r="G115" s="123"/>
      <c r="H115" s="124"/>
      <c r="I115" s="124"/>
      <c r="J115" s="124"/>
      <c r="K115" s="113">
        <f t="shared" si="0"/>
        <v>0</v>
      </c>
      <c r="L115" s="114" t="s">
        <v>2908</v>
      </c>
      <c r="M115" s="114" t="s">
        <v>2908</v>
      </c>
    </row>
    <row r="116" spans="1:13" ht="15.75" customHeight="1">
      <c r="A116" s="115"/>
      <c r="B116" s="115"/>
      <c r="C116" s="109" t="s">
        <v>363</v>
      </c>
      <c r="D116" s="110" t="s">
        <v>1992</v>
      </c>
      <c r="E116" s="117"/>
      <c r="F116" s="110" t="s">
        <v>2908</v>
      </c>
      <c r="G116" s="123"/>
      <c r="H116" s="124"/>
      <c r="I116" s="124"/>
      <c r="J116" s="124"/>
      <c r="K116" s="113">
        <f t="shared" si="0"/>
        <v>0</v>
      </c>
      <c r="L116" s="114" t="s">
        <v>2908</v>
      </c>
      <c r="M116" s="114" t="s">
        <v>2908</v>
      </c>
    </row>
    <row r="117" spans="1:13" ht="15.75" customHeight="1">
      <c r="A117" s="115"/>
      <c r="B117" s="115"/>
      <c r="C117" s="109" t="s">
        <v>363</v>
      </c>
      <c r="D117" s="110" t="s">
        <v>1992</v>
      </c>
      <c r="E117" s="117"/>
      <c r="F117" s="110" t="s">
        <v>2908</v>
      </c>
      <c r="G117" s="123"/>
      <c r="H117" s="124"/>
      <c r="I117" s="124"/>
      <c r="J117" s="124"/>
      <c r="K117" s="113">
        <f t="shared" si="0"/>
        <v>0</v>
      </c>
      <c r="L117" s="114" t="s">
        <v>2908</v>
      </c>
      <c r="M117" s="114" t="s">
        <v>2908</v>
      </c>
    </row>
    <row r="118" spans="1:13" ht="15.75" customHeight="1">
      <c r="A118" s="115"/>
      <c r="B118" s="115"/>
      <c r="C118" s="109" t="s">
        <v>363</v>
      </c>
      <c r="D118" s="110" t="s">
        <v>1992</v>
      </c>
      <c r="E118" s="117"/>
      <c r="F118" s="110" t="s">
        <v>2908</v>
      </c>
      <c r="G118" s="123"/>
      <c r="H118" s="124"/>
      <c r="I118" s="124"/>
      <c r="J118" s="124"/>
      <c r="K118" s="113">
        <f t="shared" si="0"/>
        <v>0</v>
      </c>
      <c r="L118" s="114" t="s">
        <v>2908</v>
      </c>
      <c r="M118" s="114" t="s">
        <v>2908</v>
      </c>
    </row>
    <row r="119" spans="1:13" ht="15.75" customHeight="1">
      <c r="A119" s="115"/>
      <c r="B119" s="115"/>
      <c r="C119" s="109" t="s">
        <v>363</v>
      </c>
      <c r="D119" s="110" t="s">
        <v>1992</v>
      </c>
      <c r="E119" s="117"/>
      <c r="F119" s="110" t="s">
        <v>2908</v>
      </c>
      <c r="G119" s="123"/>
      <c r="H119" s="124"/>
      <c r="I119" s="124"/>
      <c r="J119" s="124"/>
      <c r="K119" s="113">
        <f t="shared" si="0"/>
        <v>0</v>
      </c>
      <c r="L119" s="114" t="s">
        <v>2908</v>
      </c>
      <c r="M119" s="114" t="s">
        <v>2908</v>
      </c>
    </row>
    <row r="120" spans="1:13" ht="15.75" customHeight="1">
      <c r="A120" s="115"/>
      <c r="B120" s="115"/>
      <c r="C120" s="109" t="s">
        <v>363</v>
      </c>
      <c r="D120" s="110" t="s">
        <v>1992</v>
      </c>
      <c r="E120" s="117"/>
      <c r="F120" s="110" t="s">
        <v>2908</v>
      </c>
      <c r="G120" s="123"/>
      <c r="H120" s="124"/>
      <c r="I120" s="124"/>
      <c r="J120" s="124"/>
      <c r="K120" s="113">
        <f t="shared" si="0"/>
        <v>0</v>
      </c>
      <c r="L120" s="114" t="s">
        <v>2908</v>
      </c>
      <c r="M120" s="114" t="s">
        <v>2908</v>
      </c>
    </row>
    <row r="121" spans="1:13" ht="15.75" customHeight="1">
      <c r="A121" s="115"/>
      <c r="B121" s="115"/>
      <c r="C121" s="109" t="s">
        <v>363</v>
      </c>
      <c r="D121" s="110" t="s">
        <v>1992</v>
      </c>
      <c r="E121" s="117"/>
      <c r="F121" s="110" t="s">
        <v>2908</v>
      </c>
      <c r="G121" s="123"/>
      <c r="H121" s="124"/>
      <c r="I121" s="124"/>
      <c r="J121" s="124"/>
      <c r="K121" s="113">
        <f t="shared" si="0"/>
        <v>0</v>
      </c>
      <c r="L121" s="114" t="s">
        <v>2908</v>
      </c>
      <c r="M121" s="114" t="s">
        <v>2908</v>
      </c>
    </row>
    <row r="122" spans="1:13" ht="15.75" customHeight="1">
      <c r="A122" s="115"/>
      <c r="B122" s="115"/>
      <c r="C122" s="109" t="s">
        <v>363</v>
      </c>
      <c r="D122" s="110" t="s">
        <v>1992</v>
      </c>
      <c r="E122" s="117"/>
      <c r="F122" s="110" t="s">
        <v>2908</v>
      </c>
      <c r="G122" s="123"/>
      <c r="H122" s="124"/>
      <c r="I122" s="124"/>
      <c r="J122" s="124"/>
      <c r="K122" s="113">
        <f t="shared" si="0"/>
        <v>0</v>
      </c>
      <c r="L122" s="114" t="s">
        <v>2908</v>
      </c>
      <c r="M122" s="114" t="s">
        <v>2908</v>
      </c>
    </row>
    <row r="123" spans="1:13" ht="15.75" customHeight="1">
      <c r="A123" s="115"/>
      <c r="B123" s="115"/>
      <c r="C123" s="109" t="s">
        <v>363</v>
      </c>
      <c r="D123" s="110" t="s">
        <v>1992</v>
      </c>
      <c r="E123" s="117"/>
      <c r="F123" s="110" t="s">
        <v>2908</v>
      </c>
      <c r="G123" s="123"/>
      <c r="H123" s="124"/>
      <c r="I123" s="124"/>
      <c r="J123" s="124"/>
      <c r="K123" s="113">
        <f t="shared" si="0"/>
        <v>0</v>
      </c>
      <c r="L123" s="114" t="s">
        <v>2908</v>
      </c>
      <c r="M123" s="114" t="s">
        <v>2908</v>
      </c>
    </row>
    <row r="124" spans="1:13" ht="15.75" customHeight="1">
      <c r="A124" s="115"/>
      <c r="B124" s="115"/>
      <c r="C124" s="109" t="s">
        <v>363</v>
      </c>
      <c r="D124" s="110" t="s">
        <v>1992</v>
      </c>
      <c r="E124" s="117"/>
      <c r="F124" s="110" t="s">
        <v>2908</v>
      </c>
      <c r="G124" s="123"/>
      <c r="H124" s="124"/>
      <c r="I124" s="124"/>
      <c r="J124" s="124"/>
      <c r="K124" s="113">
        <f t="shared" si="0"/>
        <v>0</v>
      </c>
      <c r="L124" s="114" t="s">
        <v>2908</v>
      </c>
      <c r="M124" s="114" t="s">
        <v>2908</v>
      </c>
    </row>
    <row r="125" spans="1:13" ht="15.75" customHeight="1">
      <c r="A125" s="115"/>
      <c r="B125" s="115"/>
      <c r="C125" s="109" t="s">
        <v>363</v>
      </c>
      <c r="D125" s="110" t="s">
        <v>1992</v>
      </c>
      <c r="E125" s="117"/>
      <c r="F125" s="110" t="s">
        <v>2908</v>
      </c>
      <c r="G125" s="123"/>
      <c r="H125" s="124"/>
      <c r="I125" s="124"/>
      <c r="J125" s="124"/>
      <c r="K125" s="113">
        <f t="shared" si="0"/>
        <v>0</v>
      </c>
      <c r="L125" s="114" t="s">
        <v>2908</v>
      </c>
      <c r="M125" s="114" t="s">
        <v>2908</v>
      </c>
    </row>
    <row r="126" spans="1:13" ht="15.75" customHeight="1">
      <c r="A126" s="115"/>
      <c r="B126" s="115"/>
      <c r="C126" s="109" t="s">
        <v>363</v>
      </c>
      <c r="D126" s="110" t="s">
        <v>1992</v>
      </c>
      <c r="E126" s="117"/>
      <c r="F126" s="110" t="s">
        <v>2908</v>
      </c>
      <c r="G126" s="123"/>
      <c r="H126" s="124"/>
      <c r="I126" s="124"/>
      <c r="J126" s="124"/>
      <c r="K126" s="113">
        <f t="shared" si="0"/>
        <v>0</v>
      </c>
      <c r="L126" s="114" t="s">
        <v>2908</v>
      </c>
      <c r="M126" s="114" t="s">
        <v>2908</v>
      </c>
    </row>
    <row r="127" spans="1:13" ht="15.75" customHeight="1">
      <c r="A127" s="115"/>
      <c r="B127" s="115"/>
      <c r="C127" s="109" t="s">
        <v>363</v>
      </c>
      <c r="D127" s="110" t="s">
        <v>1992</v>
      </c>
      <c r="E127" s="117"/>
      <c r="F127" s="110" t="s">
        <v>2908</v>
      </c>
      <c r="G127" s="123"/>
      <c r="H127" s="124"/>
      <c r="I127" s="124"/>
      <c r="J127" s="124"/>
      <c r="K127" s="113">
        <f t="shared" si="0"/>
        <v>0</v>
      </c>
      <c r="L127" s="114" t="s">
        <v>2908</v>
      </c>
      <c r="M127" s="114" t="s">
        <v>2908</v>
      </c>
    </row>
    <row r="128" spans="1:13" ht="15.75" customHeight="1">
      <c r="A128" s="115"/>
      <c r="B128" s="115"/>
      <c r="C128" s="109" t="s">
        <v>363</v>
      </c>
      <c r="D128" s="110" t="s">
        <v>1992</v>
      </c>
      <c r="E128" s="117"/>
      <c r="F128" s="110" t="s">
        <v>2908</v>
      </c>
      <c r="G128" s="123"/>
      <c r="H128" s="124"/>
      <c r="I128" s="124"/>
      <c r="J128" s="124"/>
      <c r="K128" s="113">
        <f t="shared" si="0"/>
        <v>0</v>
      </c>
      <c r="L128" s="114" t="s">
        <v>2908</v>
      </c>
      <c r="M128" s="114" t="s">
        <v>2908</v>
      </c>
    </row>
    <row r="129" spans="1:13" ht="15.75" customHeight="1">
      <c r="A129" s="115"/>
      <c r="B129" s="115"/>
      <c r="C129" s="109" t="s">
        <v>363</v>
      </c>
      <c r="D129" s="110" t="s">
        <v>1992</v>
      </c>
      <c r="E129" s="117"/>
      <c r="F129" s="110" t="s">
        <v>2908</v>
      </c>
      <c r="G129" s="123"/>
      <c r="H129" s="124"/>
      <c r="I129" s="124"/>
      <c r="J129" s="124"/>
      <c r="K129" s="113">
        <f t="shared" si="0"/>
        <v>0</v>
      </c>
      <c r="L129" s="114" t="s">
        <v>2908</v>
      </c>
      <c r="M129" s="114" t="s">
        <v>2908</v>
      </c>
    </row>
  </sheetData>
  <mergeCells count="10">
    <mergeCell ref="H6:I6"/>
    <mergeCell ref="K6:K7"/>
    <mergeCell ref="L6:M6"/>
    <mergeCell ref="A6:A7"/>
    <mergeCell ref="B6:B7"/>
    <mergeCell ref="C6:C7"/>
    <mergeCell ref="D6:D7"/>
    <mergeCell ref="E6:E7"/>
    <mergeCell ref="F6:F7"/>
    <mergeCell ref="G6:G7"/>
  </mergeCells>
  <dataValidations count="2">
    <dataValidation type="list" allowBlank="1" showErrorMessage="1" sqref="E10:E129" xr:uid="{00000000-0002-0000-0500-000000000000}">
      <formula1>ГарцынШҮКод</formula1>
    </dataValidation>
    <dataValidation type="list" allowBlank="1" showErrorMessage="1" sqref="C10:C129" xr:uid="{00000000-0002-0000-0500-000001000000}">
      <formula1>ГарцынКод</formula1>
    </dataValidation>
  </dataValidations>
  <pageMargins left="0.25" right="0.25" top="0.75" bottom="0.75" header="0" footer="0"/>
  <pageSetup paperSize="8" fitToHeight="0" orientation="landscape"/>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sheetPr>
  <dimension ref="A1:K37"/>
  <sheetViews>
    <sheetView workbookViewId="0">
      <selection activeCell="E21" sqref="E21"/>
    </sheetView>
  </sheetViews>
  <sheetFormatPr defaultColWidth="14.42578125" defaultRowHeight="15" customHeight="1"/>
  <cols>
    <col min="1" max="1" width="4" customWidth="1"/>
    <col min="2" max="2" width="10" customWidth="1"/>
    <col min="3" max="3" width="17.85546875" customWidth="1"/>
    <col min="4" max="4" width="14.28515625" customWidth="1"/>
    <col min="5" max="5" width="42.7109375" customWidth="1"/>
    <col min="6" max="6" width="13.28515625" customWidth="1"/>
    <col min="7" max="7" width="20.42578125" customWidth="1"/>
    <col min="8" max="8" width="15.42578125" customWidth="1"/>
    <col min="9" max="9" width="27.28515625" customWidth="1"/>
    <col min="10" max="10" width="17.7109375" customWidth="1"/>
    <col min="11" max="11" width="17.28515625" customWidth="1"/>
  </cols>
  <sheetData>
    <row r="1" spans="1:11" ht="15" customHeight="1">
      <c r="A1" s="125"/>
      <c r="B1" s="126"/>
      <c r="C1" s="127"/>
      <c r="D1" s="128"/>
      <c r="E1" s="129"/>
      <c r="F1" s="130"/>
      <c r="G1" s="130"/>
      <c r="H1" s="130"/>
      <c r="I1" s="131"/>
      <c r="J1" s="132"/>
      <c r="K1" s="133" t="s">
        <v>37</v>
      </c>
    </row>
    <row r="2" spans="1:11" ht="14.25" customHeight="1">
      <c r="A2" s="134"/>
      <c r="B2" s="29" t="s">
        <v>364</v>
      </c>
      <c r="C2" s="135"/>
      <c r="D2" s="136"/>
      <c r="E2" s="135"/>
      <c r="F2" s="136"/>
      <c r="G2" s="135"/>
      <c r="H2" s="136"/>
      <c r="I2" s="135"/>
      <c r="J2" s="137"/>
      <c r="K2" s="137"/>
    </row>
    <row r="3" spans="1:11" ht="17.100000000000001" customHeight="1">
      <c r="A3" s="134"/>
      <c r="B3" s="138" t="s">
        <v>327</v>
      </c>
      <c r="C3" s="139"/>
      <c r="D3" s="136"/>
      <c r="E3" s="134"/>
      <c r="F3" s="140"/>
      <c r="G3" s="141" t="str">
        <f>+'Маягт 5'!G3</f>
        <v>06     Дорноговь</v>
      </c>
      <c r="H3" s="140"/>
      <c r="I3" s="139"/>
      <c r="J3" s="142"/>
      <c r="K3" s="142"/>
    </row>
    <row r="4" spans="1:11" ht="14.25" customHeight="1">
      <c r="A4" s="134"/>
      <c r="B4" s="138" t="s">
        <v>365</v>
      </c>
      <c r="C4" s="125"/>
      <c r="D4" s="143"/>
      <c r="E4" s="144"/>
      <c r="F4" s="145"/>
      <c r="G4" s="146">
        <f>+J35</f>
        <v>493954354.10000002</v>
      </c>
      <c r="H4" s="145"/>
      <c r="I4" s="125"/>
      <c r="J4" s="147"/>
      <c r="K4" s="147"/>
    </row>
    <row r="5" spans="1:11" ht="14.25" customHeight="1">
      <c r="A5" s="134"/>
      <c r="B5" s="138" t="s">
        <v>366</v>
      </c>
      <c r="C5" s="125"/>
      <c r="D5" s="143"/>
      <c r="E5" s="144"/>
      <c r="F5" s="145"/>
      <c r="G5" s="146" t="str">
        <f>+K35</f>
        <v/>
      </c>
      <c r="H5" s="145"/>
      <c r="I5" s="125"/>
      <c r="J5" s="147"/>
      <c r="K5" s="147"/>
    </row>
    <row r="6" spans="1:11" ht="14.25" customHeight="1">
      <c r="A6" s="134"/>
      <c r="B6" s="148"/>
      <c r="C6" s="149"/>
      <c r="D6" s="143"/>
      <c r="E6" s="150"/>
      <c r="F6" s="151"/>
      <c r="G6" s="149"/>
      <c r="H6" s="151"/>
      <c r="I6" s="149"/>
      <c r="J6" s="152"/>
      <c r="K6" s="152"/>
    </row>
    <row r="7" spans="1:11" ht="48.75" customHeight="1">
      <c r="A7" s="153"/>
      <c r="B7" s="154" t="s">
        <v>367</v>
      </c>
      <c r="C7" s="154" t="s">
        <v>330</v>
      </c>
      <c r="D7" s="155" t="s">
        <v>368</v>
      </c>
      <c r="E7" s="154" t="s">
        <v>332</v>
      </c>
      <c r="F7" s="154" t="s">
        <v>369</v>
      </c>
      <c r="G7" s="154" t="s">
        <v>370</v>
      </c>
      <c r="H7" s="154" t="s">
        <v>371</v>
      </c>
      <c r="I7" s="154" t="s">
        <v>372</v>
      </c>
      <c r="J7" s="156" t="s">
        <v>373</v>
      </c>
      <c r="K7" s="157" t="s">
        <v>374</v>
      </c>
    </row>
    <row r="8" spans="1:11" ht="15" customHeight="1">
      <c r="A8" s="153"/>
      <c r="B8" s="41" t="s">
        <v>52</v>
      </c>
      <c r="C8" s="41" t="s">
        <v>53</v>
      </c>
      <c r="D8" s="41" t="s">
        <v>54</v>
      </c>
      <c r="E8" s="41" t="s">
        <v>55</v>
      </c>
      <c r="F8" s="41" t="s">
        <v>56</v>
      </c>
      <c r="G8" s="41" t="s">
        <v>57</v>
      </c>
      <c r="H8" s="41" t="s">
        <v>58</v>
      </c>
      <c r="I8" s="41" t="s">
        <v>59</v>
      </c>
      <c r="J8" s="158" t="s">
        <v>60</v>
      </c>
      <c r="K8" s="159" t="s">
        <v>61</v>
      </c>
    </row>
    <row r="9" spans="1:11" ht="38.25" customHeight="1">
      <c r="A9" s="134"/>
      <c r="B9" s="160" t="s">
        <v>375</v>
      </c>
      <c r="C9" s="160" t="s">
        <v>376</v>
      </c>
      <c r="D9" s="161" t="s">
        <v>377</v>
      </c>
      <c r="E9" s="160" t="s">
        <v>346</v>
      </c>
      <c r="F9" s="160" t="s">
        <v>378</v>
      </c>
      <c r="G9" s="160" t="s">
        <v>376</v>
      </c>
      <c r="H9" s="160" t="s">
        <v>379</v>
      </c>
      <c r="I9" s="160" t="s">
        <v>376</v>
      </c>
      <c r="J9" s="162" t="s">
        <v>319</v>
      </c>
      <c r="K9" s="163" t="s">
        <v>380</v>
      </c>
    </row>
    <row r="10" spans="1:11" ht="14.25" customHeight="1">
      <c r="A10" s="134"/>
      <c r="B10" s="164">
        <v>71801</v>
      </c>
      <c r="C10" s="110" t="str">
        <f t="array" ref="C10">IFERROR(INDEX(ХөтөлбөрийнНэр, MATCH(B10,ХөтөлбөрийнКод,0),""),"")</f>
        <v/>
      </c>
      <c r="D10" s="165" t="s">
        <v>349</v>
      </c>
      <c r="E10" s="110" t="s">
        <v>2907</v>
      </c>
      <c r="F10" s="166">
        <v>53012</v>
      </c>
      <c r="G10" s="110" t="s">
        <v>1315</v>
      </c>
      <c r="H10" s="166">
        <v>80101</v>
      </c>
      <c r="I10" s="167" t="str">
        <f t="array" ref="I10">IFERROR(INDEX(ЗориулалтАХНэр, MATCH(H10,ЗориулалтАХКод,0),""),"")</f>
        <v/>
      </c>
      <c r="J10" s="168">
        <v>5001</v>
      </c>
      <c r="K10" s="168">
        <f t="array" ref="K10">IFERROR(INDEX('Маягт 5'!O:O, MATCH(D10,'Маягт 5'!E:E,0)),"")</f>
        <v>580000000</v>
      </c>
    </row>
    <row r="11" spans="1:11" ht="14.25" customHeight="1">
      <c r="A11" s="134"/>
      <c r="B11" s="164">
        <v>71801</v>
      </c>
      <c r="C11" s="110" t="str">
        <f t="array" ref="C11">IFERROR(INDEX(ХөтөлбөрийнНэр, MATCH(B11,ХөтөлбөрийнКод,0),""),"")</f>
        <v/>
      </c>
      <c r="D11" s="169" t="s">
        <v>351</v>
      </c>
      <c r="E11" s="110" t="s">
        <v>1962</v>
      </c>
      <c r="F11" s="166">
        <v>53034</v>
      </c>
      <c r="G11" s="110" t="s">
        <v>1333</v>
      </c>
      <c r="H11" s="166">
        <v>80101</v>
      </c>
      <c r="I11" s="167" t="str">
        <f t="array" ref="I11">IFERROR(INDEX(ЗориулалтАХНэр, MATCH(H11,ЗориулалтАХКод,0),""),"")</f>
        <v/>
      </c>
      <c r="J11" s="168">
        <v>5002</v>
      </c>
      <c r="K11" s="168">
        <f t="array" ref="K11">IFERROR(INDEX('Маягт 5'!O:O, MATCH(D11,'Маягт 5'!E:E,0)),"")</f>
        <v>244000000</v>
      </c>
    </row>
    <row r="12" spans="1:11" ht="14.25" customHeight="1">
      <c r="A12" s="134"/>
      <c r="B12" s="164">
        <v>71502</v>
      </c>
      <c r="C12" s="110" t="str">
        <f t="array" ref="C12">IFERROR(INDEX(ХөтөлбөрийнНэр, MATCH(B12,ХөтөлбөрийнКод,0),""),"")</f>
        <v/>
      </c>
      <c r="D12" s="169" t="s">
        <v>381</v>
      </c>
      <c r="E12" s="110" t="s">
        <v>2914</v>
      </c>
      <c r="F12" s="166">
        <v>53012</v>
      </c>
      <c r="G12" s="110" t="s">
        <v>1315</v>
      </c>
      <c r="H12" s="166">
        <v>80101</v>
      </c>
      <c r="I12" s="167" t="str">
        <f t="array" ref="I12">IFERROR(INDEX(ЗориулалтАХНэр, MATCH(H12,ЗориулалтАХКод,0),""),"")</f>
        <v/>
      </c>
      <c r="J12" s="168">
        <v>6000</v>
      </c>
      <c r="K12" s="168">
        <f t="array" ref="K12">IFERROR(INDEX('Маягт 5'!O:O, MATCH(D12,'Маягт 5'!E:E,0)),"")</f>
        <v>50000</v>
      </c>
    </row>
    <row r="13" spans="1:11" ht="14.25" customHeight="1">
      <c r="A13" s="134"/>
      <c r="B13" s="520">
        <v>71502</v>
      </c>
      <c r="C13" s="121" t="str">
        <f t="array" ref="C13">IFERROR(INDEX(ХөтөлбөрийнНэр, MATCH(B13,ХөтөлбөрийнКод,0),""),"")</f>
        <v/>
      </c>
      <c r="D13" s="170" t="s">
        <v>381</v>
      </c>
      <c r="E13" s="121" t="s">
        <v>2914</v>
      </c>
      <c r="F13" s="4">
        <v>53003</v>
      </c>
      <c r="G13" s="121" t="s">
        <v>1308</v>
      </c>
      <c r="H13" s="4">
        <v>82207</v>
      </c>
      <c r="I13" s="167" t="str">
        <f t="array" ref="I13">IFERROR(INDEX(ЗориулалтАХНэр, MATCH(H13,ЗориулалтАХКод,0),""),"")</f>
        <v/>
      </c>
      <c r="J13" s="168">
        <v>4</v>
      </c>
      <c r="K13" s="168">
        <f t="array" ref="K13">IFERROR(INDEX('Маягт 5'!O:O, MATCH(D13,'Маягт 5'!E:E,0)),"")</f>
        <v>50000</v>
      </c>
    </row>
    <row r="14" spans="1:11" ht="14.25" customHeight="1">
      <c r="A14" s="134"/>
      <c r="B14" s="520">
        <v>71406</v>
      </c>
      <c r="C14" s="121" t="str">
        <f t="array" ref="C14">IFERROR(INDEX(ХөтөлбөрийнНэр, MATCH(B14,ХөтөлбөрийнКод,0),""),"")</f>
        <v/>
      </c>
      <c r="D14" s="169" t="s">
        <v>382</v>
      </c>
      <c r="E14" s="121" t="s">
        <v>1684</v>
      </c>
      <c r="F14" s="4"/>
      <c r="G14" s="121" t="s">
        <v>2908</v>
      </c>
      <c r="H14" s="4">
        <v>80105</v>
      </c>
      <c r="I14" s="167" t="str">
        <f t="array" ref="I14">IFERROR(INDEX(ЗориулалтАХНэр, MATCH(H14,ЗориулалтАХКод,0),""),"")</f>
        <v/>
      </c>
      <c r="J14" s="168">
        <v>450000000</v>
      </c>
      <c r="K14" s="168" t="str">
        <f t="array" ref="K14">IFERROR(INDEX('Маягт 5'!O:O, MATCH(D14,'Маягт 5'!E:E,0)),"")</f>
        <v/>
      </c>
    </row>
    <row r="15" spans="1:11" ht="14.25" customHeight="1">
      <c r="A15" s="134"/>
      <c r="B15" s="164">
        <v>71406</v>
      </c>
      <c r="C15" s="110" t="str">
        <f t="array" ref="C15">IFERROR(INDEX(ХөтөлбөрийнНэр, MATCH(B15,ХөтөлбөрийнКод,0),""),"")</f>
        <v/>
      </c>
      <c r="D15" s="170" t="s">
        <v>383</v>
      </c>
      <c r="E15" s="110" t="s">
        <v>2915</v>
      </c>
      <c r="F15" s="166">
        <v>53000</v>
      </c>
      <c r="G15" s="110" t="s">
        <v>1306</v>
      </c>
      <c r="H15" s="166">
        <v>80101</v>
      </c>
      <c r="I15" s="167" t="str">
        <f t="array" ref="I15">IFERROR(INDEX(ЗориулалтАХНэр, MATCH(H15,ЗориулалтАХКод,0),""),"")</f>
        <v/>
      </c>
      <c r="J15" s="168">
        <v>35000000</v>
      </c>
      <c r="K15" s="168" t="str">
        <f t="array" ref="K15">IFERROR(INDEX('Маягт 5'!O:O, MATCH(D15,'Маягт 5'!E:E,0)),"")</f>
        <v/>
      </c>
    </row>
    <row r="16" spans="1:11" ht="14.25" customHeight="1">
      <c r="A16" s="134"/>
      <c r="B16" s="164">
        <v>70709</v>
      </c>
      <c r="C16" s="110" t="str">
        <f t="array" ref="C16">IFERROR(INDEX(ХөтөлбөрийнНэр, MATCH(B16,ХөтөлбөрийнКод,0),""),"")</f>
        <v/>
      </c>
      <c r="D16" s="170" t="s">
        <v>384</v>
      </c>
      <c r="E16" s="110" t="s">
        <v>1647</v>
      </c>
      <c r="F16" s="166">
        <v>53003</v>
      </c>
      <c r="G16" s="110" t="s">
        <v>1308</v>
      </c>
      <c r="H16" s="166">
        <v>82201</v>
      </c>
      <c r="I16" s="167" t="str">
        <f t="array" ref="I16">IFERROR(INDEX(ЗориулалтАХНэр, MATCH(H16,ЗориулалтАХКод,0),""),"")</f>
        <v/>
      </c>
      <c r="J16" s="168">
        <v>8300000</v>
      </c>
      <c r="K16" s="168" t="str">
        <f t="array" ref="K16">IFERROR(INDEX('Маягт 5'!O:O, MATCH(D16,'Маягт 5'!E:E,0)),"")</f>
        <v/>
      </c>
    </row>
    <row r="17" spans="1:11" ht="14.25" customHeight="1">
      <c r="A17" s="134"/>
      <c r="B17" s="164">
        <v>70426</v>
      </c>
      <c r="C17" s="110" t="str">
        <f t="array" ref="C17">IFERROR(INDEX(ХөтөлбөрийнНэр, MATCH(B17,ХөтөлбөрийнКод,0),""),"")</f>
        <v/>
      </c>
      <c r="D17" s="170" t="s">
        <v>355</v>
      </c>
      <c r="E17" s="110" t="s">
        <v>2007</v>
      </c>
      <c r="F17" s="166"/>
      <c r="G17" s="110" t="s">
        <v>2908</v>
      </c>
      <c r="H17" s="166">
        <v>80101</v>
      </c>
      <c r="I17" s="167" t="str">
        <f t="array" ref="I17">IFERROR(INDEX(ЗориулалтАХНэр, MATCH(H17,ЗориулалтАХКод,0),""),"")</f>
        <v/>
      </c>
      <c r="J17" s="168">
        <v>638347.1</v>
      </c>
      <c r="K17" s="168">
        <f t="array" ref="K17">IFERROR(INDEX('Маягт 5'!O:O, MATCH(D17,'Маягт 5'!E:E,0)),"")</f>
        <v>26000</v>
      </c>
    </row>
    <row r="18" spans="1:11" ht="14.25" customHeight="1">
      <c r="A18" s="134"/>
      <c r="B18" s="164">
        <v>70429</v>
      </c>
      <c r="C18" s="110" t="str">
        <f t="array" ref="C18">IFERROR(INDEX(ХөтөлбөрийнНэр, MATCH(B18,ХөтөлбөрийнКод,0),""),"")</f>
        <v/>
      </c>
      <c r="D18" s="170" t="s">
        <v>385</v>
      </c>
      <c r="E18" s="110" t="s">
        <v>1601</v>
      </c>
      <c r="F18" s="166"/>
      <c r="G18" s="110" t="s">
        <v>2908</v>
      </c>
      <c r="H18" s="166">
        <v>80103</v>
      </c>
      <c r="I18" s="167" t="str">
        <f t="array" ref="I18">IFERROR(INDEX(ЗориулалтАХНэр, MATCH(H18,ЗориулалтАХКод,0),""),"")</f>
        <v/>
      </c>
      <c r="J18" s="168"/>
      <c r="K18" s="168">
        <f t="array" ref="K18">IFERROR(INDEX('Маягт 5'!O:O, MATCH(D18,'Маягт 5'!E:E,0)),"")</f>
        <v>5000000</v>
      </c>
    </row>
    <row r="19" spans="1:11" ht="14.25" customHeight="1">
      <c r="A19" s="134"/>
      <c r="B19" s="164">
        <v>70429</v>
      </c>
      <c r="C19" s="110" t="str">
        <f t="array" ref="C19">IFERROR(INDEX(ХөтөлбөрийнНэр, MATCH(B19,ХөтөлбөрийнКод,0),""),"")</f>
        <v/>
      </c>
      <c r="D19" s="171" t="s">
        <v>353</v>
      </c>
      <c r="E19" s="110" t="s">
        <v>1967</v>
      </c>
      <c r="F19" s="166"/>
      <c r="G19" s="110" t="s">
        <v>2908</v>
      </c>
      <c r="H19" s="166"/>
      <c r="I19" s="167" t="str">
        <f t="array" ref="I19">IFERROR(INDEX(ЗориулалтАХНэр, MATCH(H19,ЗориулалтАХКод,0),""),"")</f>
        <v/>
      </c>
      <c r="J19" s="168"/>
      <c r="K19" s="168" t="str">
        <f t="array" ref="K19">IFERROR(INDEX('Маягт 5'!O:O, MATCH(D19,'Маягт 5'!E:E,0)),"")</f>
        <v/>
      </c>
    </row>
    <row r="20" spans="1:11" ht="14.25" customHeight="1">
      <c r="A20" s="134"/>
      <c r="B20" s="164" t="s">
        <v>386</v>
      </c>
      <c r="C20" s="110" t="str">
        <f t="array" ref="C20">IFERROR(INDEX(ХөтөлбөрийнНэр, MATCH(B20,ХөтөлбөрийнКод,0),""),"")</f>
        <v/>
      </c>
      <c r="D20" s="172" t="s">
        <v>387</v>
      </c>
      <c r="E20" s="110" t="s">
        <v>1930</v>
      </c>
      <c r="F20" s="166"/>
      <c r="G20" s="110" t="s">
        <v>2908</v>
      </c>
      <c r="H20" s="166"/>
      <c r="I20" s="167" t="str">
        <f t="array" ref="I20">IFERROR(INDEX(ЗориулалтАХНэр, MATCH(H20,ЗориулалтАХКод,0),""),"")</f>
        <v/>
      </c>
      <c r="J20" s="168"/>
      <c r="K20" s="168" t="str">
        <f t="array" ref="K20">IFERROR(INDEX('Маягт 5'!O:O, MATCH(D20,'Маягт 5'!E:E,0)),"")</f>
        <v/>
      </c>
    </row>
    <row r="21" spans="1:11" ht="14.25" customHeight="1">
      <c r="A21" s="134"/>
      <c r="B21" s="164">
        <v>72101</v>
      </c>
      <c r="C21" s="110" t="str">
        <f t="array" ref="C21">IFERROR(INDEX(ХөтөлбөрийнНэр, MATCH(B21,ХөтөлбөрийнКод,0),""),"")</f>
        <v/>
      </c>
      <c r="D21" s="172"/>
      <c r="E21" s="110" t="s">
        <v>2908</v>
      </c>
      <c r="F21" s="166"/>
      <c r="G21" s="110" t="s">
        <v>2908</v>
      </c>
      <c r="H21" s="166"/>
      <c r="I21" s="167" t="str">
        <f t="array" ref="I21">IFERROR(INDEX(ЗориулалтАХНэр, MATCH(H21,ЗориулалтАХКод,0),""),"")</f>
        <v/>
      </c>
      <c r="J21" s="168"/>
      <c r="K21" s="168" t="str">
        <f t="array" ref="K21">IFERROR(INDEX('Маягт 5'!O:O, MATCH(D21,'Маягт 5'!E:E,0)),"")</f>
        <v/>
      </c>
    </row>
    <row r="22" spans="1:11" ht="14.25" customHeight="1">
      <c r="A22" s="134"/>
      <c r="B22" s="164">
        <v>71406</v>
      </c>
      <c r="C22" s="110" t="str">
        <f t="array" ref="C22">IFERROR(INDEX(ХөтөлбөрийнНэр, MATCH(B22,ХөтөлбөрийнКод,0),""),"")</f>
        <v/>
      </c>
      <c r="D22" s="172" t="s">
        <v>382</v>
      </c>
      <c r="E22" s="110" t="s">
        <v>1684</v>
      </c>
      <c r="F22" s="166"/>
      <c r="G22" s="110" t="s">
        <v>2908</v>
      </c>
      <c r="H22" s="166"/>
      <c r="I22" s="167" t="str">
        <f t="array" ref="I22">IFERROR(INDEX(ЗориулалтАХНэр, MATCH(H22,ЗориулалтАХКод,0),""),"")</f>
        <v/>
      </c>
      <c r="J22" s="168"/>
      <c r="K22" s="168" t="str">
        <f t="array" ref="K22">IFERROR(INDEX('Маягт 5'!O:O, MATCH(D22,'Маягт 5'!E:E,0)),"")</f>
        <v/>
      </c>
    </row>
    <row r="23" spans="1:11" ht="14.25" customHeight="1">
      <c r="A23" s="134"/>
      <c r="B23" s="164"/>
      <c r="C23" s="110" t="str">
        <f t="array" ref="C23">IFERROR(INDEX(ХөтөлбөрийнНэр, MATCH(B23,ХөтөлбөрийнКод,0),""),"")</f>
        <v/>
      </c>
      <c r="D23" s="172"/>
      <c r="E23" s="110" t="s">
        <v>2908</v>
      </c>
      <c r="F23" s="166"/>
      <c r="G23" s="110" t="s">
        <v>2908</v>
      </c>
      <c r="H23" s="166"/>
      <c r="I23" s="167" t="str">
        <f t="array" ref="I23">IFERROR(INDEX(ЗориулалтАХНэр, MATCH(H23,ЗориулалтАХКод,0),""),"")</f>
        <v/>
      </c>
      <c r="J23" s="168"/>
      <c r="K23" s="168" t="str">
        <f t="array" ref="K23">IFERROR(INDEX('Маягт 5'!O:O, MATCH(D23,'Маягт 5'!E:E,0)),"")</f>
        <v/>
      </c>
    </row>
    <row r="24" spans="1:11" ht="14.25" customHeight="1">
      <c r="A24" s="134"/>
      <c r="B24" s="164"/>
      <c r="C24" s="110" t="str">
        <f t="array" ref="C24">IFERROR(INDEX(ХөтөлбөрийнНэр, MATCH(B24,ХөтөлбөрийнКод,0),""),"")</f>
        <v/>
      </c>
      <c r="D24" s="172"/>
      <c r="E24" s="110" t="s">
        <v>2908</v>
      </c>
      <c r="F24" s="166"/>
      <c r="G24" s="110" t="s">
        <v>2908</v>
      </c>
      <c r="H24" s="166"/>
      <c r="I24" s="167" t="str">
        <f t="array" ref="I24">IFERROR(INDEX(ЗориулалтАХНэр, MATCH(H24,ЗориулалтАХКод,0),""),"")</f>
        <v/>
      </c>
      <c r="J24" s="168"/>
      <c r="K24" s="168" t="str">
        <f t="array" ref="K24">IFERROR(INDEX('Маягт 5'!O:O, MATCH(D24,'Маягт 5'!E:E,0)),"")</f>
        <v/>
      </c>
    </row>
    <row r="25" spans="1:11" ht="14.25" customHeight="1">
      <c r="A25" s="134"/>
      <c r="B25" s="164"/>
      <c r="C25" s="110" t="str">
        <f t="array" ref="C25">IFERROR(INDEX(ХөтөлбөрийнНэр, MATCH(B25,ХөтөлбөрийнКод,0),""),"")</f>
        <v/>
      </c>
      <c r="D25" s="172"/>
      <c r="E25" s="110" t="s">
        <v>2908</v>
      </c>
      <c r="F25" s="166"/>
      <c r="G25" s="110" t="s">
        <v>2908</v>
      </c>
      <c r="H25" s="166"/>
      <c r="I25" s="167" t="str">
        <f t="array" ref="I25">IFERROR(INDEX(ЗориулалтАХНэр, MATCH(H25,ЗориулалтАХКод,0),""),"")</f>
        <v/>
      </c>
      <c r="J25" s="168"/>
      <c r="K25" s="168" t="str">
        <f t="array" ref="K25">IFERROR(INDEX('Маягт 5'!O:O, MATCH(D25,'Маягт 5'!E:E,0)),"")</f>
        <v/>
      </c>
    </row>
    <row r="26" spans="1:11" ht="14.25" customHeight="1">
      <c r="A26" s="134"/>
      <c r="B26" s="164"/>
      <c r="C26" s="110" t="str">
        <f t="array" ref="C26">IFERROR(INDEX(ХөтөлбөрийнНэр, MATCH(B26,ХөтөлбөрийнКод,0),""),"")</f>
        <v/>
      </c>
      <c r="D26" s="172"/>
      <c r="E26" s="110" t="s">
        <v>2908</v>
      </c>
      <c r="F26" s="166"/>
      <c r="G26" s="110" t="s">
        <v>2908</v>
      </c>
      <c r="H26" s="166"/>
      <c r="I26" s="167" t="str">
        <f t="array" ref="I26">IFERROR(INDEX(ЗориулалтАХНэр, MATCH(H26,ЗориулалтАХКод,0),""),"")</f>
        <v/>
      </c>
      <c r="J26" s="168"/>
      <c r="K26" s="168" t="str">
        <f t="array" ref="K26">IFERROR(INDEX('Маягт 5'!O:O, MATCH(D26,'Маягт 5'!E:E,0)),"")</f>
        <v/>
      </c>
    </row>
    <row r="27" spans="1:11" ht="14.25" customHeight="1">
      <c r="A27" s="134"/>
      <c r="B27" s="164"/>
      <c r="C27" s="110" t="str">
        <f t="array" ref="C27">IFERROR(INDEX(ХөтөлбөрийнНэр, MATCH(B27,ХөтөлбөрийнКод,0),""),"")</f>
        <v/>
      </c>
      <c r="D27" s="172"/>
      <c r="E27" s="110" t="s">
        <v>2908</v>
      </c>
      <c r="F27" s="166"/>
      <c r="G27" s="110" t="s">
        <v>2908</v>
      </c>
      <c r="H27" s="166"/>
      <c r="I27" s="167" t="str">
        <f t="array" ref="I27">IFERROR(INDEX(ЗориулалтАХНэр, MATCH(H27,ЗориулалтАХКод,0),""),"")</f>
        <v/>
      </c>
      <c r="J27" s="168"/>
      <c r="K27" s="168" t="str">
        <f t="array" ref="K27">IFERROR(INDEX('Маягт 5'!O:O, MATCH(D27,'Маягт 5'!E:E,0)),"")</f>
        <v/>
      </c>
    </row>
    <row r="28" spans="1:11" ht="14.25" customHeight="1">
      <c r="A28" s="134"/>
      <c r="B28" s="164"/>
      <c r="C28" s="110" t="str">
        <f t="array" ref="C28">IFERROR(INDEX(ХөтөлбөрийнНэр, MATCH(B28,ХөтөлбөрийнКод,0),""),"")</f>
        <v/>
      </c>
      <c r="D28" s="172"/>
      <c r="E28" s="110" t="s">
        <v>2908</v>
      </c>
      <c r="F28" s="166"/>
      <c r="G28" s="110" t="s">
        <v>2908</v>
      </c>
      <c r="H28" s="166"/>
      <c r="I28" s="167" t="str">
        <f t="array" ref="I28">IFERROR(INDEX(ЗориулалтАХНэр, MATCH(H28,ЗориулалтАХКод,0),""),"")</f>
        <v/>
      </c>
      <c r="J28" s="168"/>
      <c r="K28" s="168" t="str">
        <f t="array" ref="K28">IFERROR(INDEX('Маягт 5'!O:O, MATCH(D28,'Маягт 5'!E:E,0)),"")</f>
        <v/>
      </c>
    </row>
    <row r="29" spans="1:11" ht="14.25" customHeight="1">
      <c r="A29" s="134"/>
      <c r="B29" s="164"/>
      <c r="C29" s="110" t="str">
        <f t="array" ref="C29">IFERROR(INDEX(ХөтөлбөрийнНэр, MATCH(B29,ХөтөлбөрийнКод,0),""),"")</f>
        <v/>
      </c>
      <c r="D29" s="172"/>
      <c r="E29" s="110" t="s">
        <v>2908</v>
      </c>
      <c r="F29" s="166"/>
      <c r="G29" s="110" t="s">
        <v>2908</v>
      </c>
      <c r="H29" s="166"/>
      <c r="I29" s="167" t="str">
        <f t="array" ref="I29">IFERROR(INDEX(ЗориулалтАХНэр, MATCH(H29,ЗориулалтАХКод,0),""),"")</f>
        <v/>
      </c>
      <c r="J29" s="168"/>
      <c r="K29" s="168" t="str">
        <f t="array" ref="K29">IFERROR(INDEX('Маягт 5'!O:O, MATCH(D29,'Маягт 5'!E:E,0)),"")</f>
        <v/>
      </c>
    </row>
    <row r="30" spans="1:11" ht="14.25" customHeight="1">
      <c r="A30" s="134"/>
      <c r="B30" s="164"/>
      <c r="C30" s="110" t="str">
        <f t="array" ref="C30">IFERROR(INDEX(ХөтөлбөрийнНэр, MATCH(B30,ХөтөлбөрийнКод,0),""),"")</f>
        <v/>
      </c>
      <c r="D30" s="172"/>
      <c r="E30" s="110" t="s">
        <v>2908</v>
      </c>
      <c r="F30" s="166"/>
      <c r="G30" s="110" t="s">
        <v>2908</v>
      </c>
      <c r="H30" s="166"/>
      <c r="I30" s="167" t="str">
        <f t="array" ref="I30">IFERROR(INDEX(ЗориулалтАХНэр, MATCH(H30,ЗориулалтАХКод,0),""),"")</f>
        <v/>
      </c>
      <c r="J30" s="168"/>
      <c r="K30" s="168" t="str">
        <f t="array" ref="K30">IFERROR(INDEX('Маягт 5'!O:O, MATCH(D30,'Маягт 5'!E:E,0)),"")</f>
        <v/>
      </c>
    </row>
    <row r="31" spans="1:11" ht="14.25" customHeight="1">
      <c r="A31" s="134"/>
      <c r="B31" s="164"/>
      <c r="C31" s="110" t="str">
        <f t="array" ref="C31">IFERROR(INDEX(ХөтөлбөрийнНэр, MATCH(B31,ХөтөлбөрийнКод,0),""),"")</f>
        <v/>
      </c>
      <c r="D31" s="172"/>
      <c r="E31" s="110" t="s">
        <v>2908</v>
      </c>
      <c r="F31" s="166"/>
      <c r="G31" s="110" t="s">
        <v>2908</v>
      </c>
      <c r="H31" s="166"/>
      <c r="I31" s="167" t="str">
        <f t="array" ref="I31">IFERROR(INDEX(ЗориулалтАХНэр, MATCH(H31,ЗориулалтАХКод,0),""),"")</f>
        <v/>
      </c>
      <c r="J31" s="168"/>
      <c r="K31" s="168" t="str">
        <f t="array" ref="K31">IFERROR(INDEX('Маягт 5'!O:O, MATCH(D31,'Маягт 5'!E:E,0)),"")</f>
        <v/>
      </c>
    </row>
    <row r="32" spans="1:11" ht="14.25" customHeight="1">
      <c r="A32" s="134"/>
      <c r="B32" s="164"/>
      <c r="C32" s="110" t="str">
        <f t="array" ref="C32">IFERROR(INDEX(ХөтөлбөрийнНэр, MATCH(B32,ХөтөлбөрийнКод,0),""),"")</f>
        <v/>
      </c>
      <c r="D32" s="172"/>
      <c r="E32" s="110" t="s">
        <v>2908</v>
      </c>
      <c r="F32" s="166"/>
      <c r="G32" s="110" t="s">
        <v>2908</v>
      </c>
      <c r="H32" s="166"/>
      <c r="I32" s="167" t="str">
        <f t="array" ref="I32">IFERROR(INDEX(ЗориулалтАХНэр, MATCH(H32,ЗориулалтАХКод,0),""),"")</f>
        <v/>
      </c>
      <c r="J32" s="168"/>
      <c r="K32" s="168" t="str">
        <f t="array" ref="K32">IFERROR(INDEX('Маягт 5'!O:O, MATCH(D32,'Маягт 5'!E:E,0)),"")</f>
        <v/>
      </c>
    </row>
    <row r="33" spans="1:11" ht="14.25" customHeight="1">
      <c r="A33" s="134"/>
      <c r="B33" s="164"/>
      <c r="C33" s="110" t="str">
        <f t="array" ref="C33">IFERROR(INDEX(ХөтөлбөрийнНэр, MATCH(B33,ХөтөлбөрийнКод,0),""),"")</f>
        <v/>
      </c>
      <c r="D33" s="172"/>
      <c r="E33" s="110" t="s">
        <v>2908</v>
      </c>
      <c r="F33" s="166"/>
      <c r="G33" s="110" t="s">
        <v>2908</v>
      </c>
      <c r="H33" s="166"/>
      <c r="I33" s="167" t="str">
        <f t="array" ref="I33">IFERROR(INDEX(ЗориулалтАХНэр, MATCH(H33,ЗориулалтАХКод,0),""),"")</f>
        <v/>
      </c>
      <c r="J33" s="168"/>
      <c r="K33" s="168" t="str">
        <f t="array" ref="K33">IFERROR(INDEX('Маягт 5'!O:O, MATCH(D33,'Маягт 5'!E:E,0)),"")</f>
        <v/>
      </c>
    </row>
    <row r="34" spans="1:11" ht="14.25" customHeight="1">
      <c r="A34" s="134"/>
      <c r="B34" s="164"/>
      <c r="C34" s="110" t="str">
        <f t="array" ref="C34">IFERROR(INDEX(ХөтөлбөрийнНэр, MATCH(B34,ХөтөлбөрийнКод,0),""),"")</f>
        <v/>
      </c>
      <c r="D34" s="172"/>
      <c r="E34" s="110" t="s">
        <v>2908</v>
      </c>
      <c r="F34" s="166"/>
      <c r="G34" s="110" t="s">
        <v>2908</v>
      </c>
      <c r="H34" s="166"/>
      <c r="I34" s="167" t="str">
        <f t="array" ref="I34">IFERROR(INDEX(ЗориулалтАХНэр, MATCH(H34,ЗориулалтАХКод,0),""),"")</f>
        <v/>
      </c>
      <c r="J34" s="168"/>
      <c r="K34" s="168" t="str">
        <f t="array" ref="K34">IFERROR(INDEX('Маягт 5'!O:O, MATCH(D34,'Маягт 5'!E:E,0)),"")</f>
        <v/>
      </c>
    </row>
    <row r="35" spans="1:11" ht="14.25" customHeight="1">
      <c r="A35" s="173"/>
      <c r="C35" s="174"/>
      <c r="D35" s="174"/>
      <c r="E35" s="174"/>
      <c r="F35" s="174"/>
      <c r="G35" s="174"/>
      <c r="H35" s="174"/>
      <c r="I35" s="175" t="s">
        <v>388</v>
      </c>
      <c r="J35" s="176">
        <f>SUM(J10:J34)</f>
        <v>493954354.10000002</v>
      </c>
      <c r="K35" s="168" t="str">
        <f t="array" ref="K35">IFERROR(INDEX(Маягт5_25оныХөрОр, MATCH(D35,ГарцынКод,0)),"")</f>
        <v/>
      </c>
    </row>
    <row r="36" spans="1:11" ht="14.25" customHeight="1">
      <c r="A36" s="134"/>
      <c r="B36" s="177"/>
      <c r="C36" s="178"/>
      <c r="D36" s="179"/>
      <c r="E36" s="178"/>
      <c r="F36" s="180"/>
      <c r="G36" s="178"/>
      <c r="H36" s="181"/>
      <c r="I36" s="178"/>
      <c r="J36" s="152"/>
      <c r="K36" s="152"/>
    </row>
    <row r="37" spans="1:11" ht="14.25" customHeight="1">
      <c r="A37" s="134"/>
      <c r="B37" s="148"/>
      <c r="C37" s="134"/>
      <c r="D37" s="182"/>
      <c r="E37" s="134"/>
      <c r="F37" s="183"/>
      <c r="G37" s="134"/>
      <c r="H37" s="151"/>
      <c r="I37" s="134"/>
      <c r="J37" s="152"/>
      <c r="K37" s="152"/>
    </row>
  </sheetData>
  <dataValidations count="2">
    <dataValidation type="list" allowBlank="1" showErrorMessage="1" sqref="D10:D37" xr:uid="{00000000-0002-0000-0600-000001000000}">
      <formula1>ГарцынКод</formula1>
    </dataValidation>
    <dataValidation type="list" allowBlank="1" showErrorMessage="1" sqref="H10:H34" xr:uid="{00000000-0002-0000-0600-000002000000}">
      <formula1>ЗориулалтАХКод</formula1>
    </dataValidation>
  </dataValidations>
  <pageMargins left="0.7" right="0.7" top="0.75" bottom="0.75" header="0" footer="0"/>
  <pageSetup paperSize="9" orientation="portrait"/>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prompt="Хөтөлбөрийн код сонгоно уу_x000a_" xr:uid="{00000000-0002-0000-0600-000003000000}">
          <x14:formula1>
            <xm:f>'ТЕЗ болон хөтөлбөр'!$D$4:$D$177</xm:f>
          </x14:formula1>
          <xm:sqref>B10:B34</xm:sqref>
        </x14:dataValidation>
        <x14:dataValidation type="list" allowBlank="1" showErrorMessage="1" xr:uid="{00000000-0002-0000-0600-000000000000}">
          <x14:formula1>
            <xm:f>Байгууллага!$A$3:$A37</xm:f>
          </x14:formula1>
          <xm:sqref>F10:F34</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BF9000"/>
  </sheetPr>
  <dimension ref="A1:O39"/>
  <sheetViews>
    <sheetView tabSelected="1" workbookViewId="0">
      <pane ySplit="9" topLeftCell="A10" activePane="bottomLeft" state="frozen"/>
      <selection pane="bottomLeft" activeCell="M13" sqref="M13"/>
    </sheetView>
  </sheetViews>
  <sheetFormatPr defaultColWidth="14.42578125" defaultRowHeight="15" customHeight="1"/>
  <cols>
    <col min="1" max="1" width="3.5703125" customWidth="1"/>
    <col min="2" max="2" width="4.5703125" customWidth="1"/>
    <col min="3" max="3" width="11.28515625" customWidth="1"/>
    <col min="4" max="4" width="29.28515625" customWidth="1"/>
    <col min="5" max="5" width="12.5703125" customWidth="1"/>
    <col min="6" max="6" width="32.7109375" customWidth="1"/>
    <col min="7" max="7" width="9.28515625" customWidth="1"/>
    <col min="8" max="8" width="13.28515625" customWidth="1"/>
    <col min="9" max="9" width="12.42578125" customWidth="1"/>
    <col min="10" max="10" width="21.42578125" customWidth="1"/>
    <col min="11" max="11" width="6.7109375" customWidth="1"/>
    <col min="12" max="12" width="8.140625" customWidth="1"/>
    <col min="13" max="13" width="15.85546875" customWidth="1"/>
    <col min="14" max="15" width="13.28515625" customWidth="1"/>
  </cols>
  <sheetData>
    <row r="1" spans="1:15" ht="15" customHeight="1">
      <c r="A1" s="125"/>
      <c r="B1" s="125"/>
      <c r="C1" s="125"/>
      <c r="D1" s="127"/>
      <c r="E1" s="184"/>
      <c r="F1" s="184"/>
      <c r="G1" s="184"/>
      <c r="H1" s="184"/>
      <c r="I1" s="184"/>
      <c r="J1" s="129"/>
      <c r="K1" s="184"/>
      <c r="L1" s="130"/>
      <c r="M1" s="185"/>
      <c r="N1" s="186"/>
      <c r="O1" s="133" t="s">
        <v>37</v>
      </c>
    </row>
    <row r="2" spans="1:15" ht="21" customHeight="1">
      <c r="A2" s="44"/>
      <c r="B2" s="34" t="s">
        <v>389</v>
      </c>
      <c r="C2" s="35"/>
      <c r="D2" s="44"/>
      <c r="E2" s="44"/>
      <c r="F2" s="44"/>
      <c r="G2" s="44"/>
      <c r="H2" s="44"/>
      <c r="I2" s="44"/>
      <c r="J2" s="44"/>
      <c r="K2" s="44"/>
      <c r="L2" s="38"/>
      <c r="M2" s="187"/>
      <c r="N2" s="187"/>
      <c r="O2" s="187"/>
    </row>
    <row r="3" spans="1:15" ht="21" customHeight="1">
      <c r="A3" s="134"/>
      <c r="B3" s="188" t="s">
        <v>327</v>
      </c>
      <c r="C3" s="188"/>
      <c r="D3" s="139"/>
      <c r="E3" s="189"/>
      <c r="F3" s="139"/>
      <c r="G3" s="141" t="str">
        <f>+Нүүр!B5</f>
        <v>06     Дорноговь</v>
      </c>
      <c r="H3" s="190"/>
      <c r="I3" s="134"/>
      <c r="J3" s="139"/>
      <c r="K3" s="134"/>
      <c r="L3" s="134"/>
      <c r="M3" s="142"/>
      <c r="N3" s="142"/>
      <c r="O3" s="142"/>
    </row>
    <row r="4" spans="1:15" ht="21" customHeight="1">
      <c r="A4" s="134"/>
      <c r="B4" s="188" t="s">
        <v>390</v>
      </c>
      <c r="C4" s="188"/>
      <c r="D4" s="139"/>
      <c r="E4" s="189"/>
      <c r="F4" s="139"/>
      <c r="G4" s="556" t="e">
        <f>+#REF!+#REF!+#REF!+#REF!+#REF!</f>
        <v>#REF!</v>
      </c>
      <c r="H4" s="557"/>
      <c r="I4" s="134"/>
      <c r="J4" s="139"/>
      <c r="K4" s="191"/>
      <c r="L4" s="134"/>
      <c r="M4" s="142"/>
      <c r="N4" s="142"/>
      <c r="O4" s="142"/>
    </row>
    <row r="5" spans="1:15" ht="15.75" customHeight="1">
      <c r="A5" s="134"/>
      <c r="B5" s="192"/>
      <c r="C5" s="192"/>
      <c r="D5" s="193"/>
      <c r="E5" s="193"/>
      <c r="F5" s="193"/>
      <c r="G5" s="193"/>
      <c r="H5" s="194"/>
      <c r="I5" s="195"/>
      <c r="J5" s="193"/>
      <c r="K5" s="191"/>
      <c r="L5" s="134"/>
      <c r="M5" s="142"/>
      <c r="N5" s="142"/>
      <c r="O5" s="142"/>
    </row>
    <row r="6" spans="1:15" ht="26.25" customHeight="1">
      <c r="A6" s="24"/>
      <c r="B6" s="196" t="s">
        <v>391</v>
      </c>
      <c r="C6" s="196" t="s">
        <v>367</v>
      </c>
      <c r="D6" s="99" t="s">
        <v>330</v>
      </c>
      <c r="E6" s="99" t="s">
        <v>368</v>
      </c>
      <c r="F6" s="197" t="s">
        <v>332</v>
      </c>
      <c r="G6" s="198" t="s">
        <v>392</v>
      </c>
      <c r="H6" s="99" t="s">
        <v>393</v>
      </c>
      <c r="I6" s="99" t="s">
        <v>394</v>
      </c>
      <c r="J6" s="199" t="s">
        <v>395</v>
      </c>
      <c r="K6" s="558" t="s">
        <v>396</v>
      </c>
      <c r="L6" s="523"/>
      <c r="M6" s="559" t="s">
        <v>397</v>
      </c>
      <c r="N6" s="559" t="s">
        <v>398</v>
      </c>
      <c r="O6" s="559" t="s">
        <v>399</v>
      </c>
    </row>
    <row r="7" spans="1:15" ht="18.75" customHeight="1">
      <c r="A7" s="24"/>
      <c r="B7" s="200"/>
      <c r="C7" s="200"/>
      <c r="D7" s="201"/>
      <c r="E7" s="202"/>
      <c r="F7" s="203"/>
      <c r="G7" s="204"/>
      <c r="H7" s="201"/>
      <c r="I7" s="201"/>
      <c r="J7" s="205"/>
      <c r="K7" s="101" t="s">
        <v>400</v>
      </c>
      <c r="L7" s="101" t="s">
        <v>401</v>
      </c>
      <c r="M7" s="540"/>
      <c r="N7" s="540"/>
      <c r="O7" s="540"/>
    </row>
    <row r="8" spans="1:15" ht="16.5" customHeight="1">
      <c r="A8" s="24"/>
      <c r="B8" s="206" t="s">
        <v>52</v>
      </c>
      <c r="C8" s="206" t="s">
        <v>53</v>
      </c>
      <c r="D8" s="206" t="s">
        <v>54</v>
      </c>
      <c r="E8" s="206" t="s">
        <v>55</v>
      </c>
      <c r="F8" s="206" t="s">
        <v>56</v>
      </c>
      <c r="G8" s="207" t="s">
        <v>57</v>
      </c>
      <c r="H8" s="206" t="s">
        <v>58</v>
      </c>
      <c r="I8" s="206" t="s">
        <v>59</v>
      </c>
      <c r="J8" s="41" t="s">
        <v>60</v>
      </c>
      <c r="K8" s="41" t="s">
        <v>61</v>
      </c>
      <c r="L8" s="159" t="s">
        <v>62</v>
      </c>
      <c r="M8" s="159" t="s">
        <v>315</v>
      </c>
      <c r="N8" s="159" t="s">
        <v>316</v>
      </c>
      <c r="O8" s="159" t="s">
        <v>317</v>
      </c>
    </row>
    <row r="9" spans="1:15" ht="25.5" customHeight="1">
      <c r="A9" s="24"/>
      <c r="B9" s="208"/>
      <c r="C9" s="208" t="s">
        <v>375</v>
      </c>
      <c r="D9" s="208" t="s">
        <v>376</v>
      </c>
      <c r="E9" s="208" t="s">
        <v>375</v>
      </c>
      <c r="F9" s="208" t="s">
        <v>346</v>
      </c>
      <c r="G9" s="208" t="s">
        <v>375</v>
      </c>
      <c r="H9" s="208" t="s">
        <v>375</v>
      </c>
      <c r="I9" s="208" t="s">
        <v>402</v>
      </c>
      <c r="J9" s="208" t="s">
        <v>402</v>
      </c>
      <c r="K9" s="208" t="s">
        <v>402</v>
      </c>
      <c r="L9" s="208" t="s">
        <v>402</v>
      </c>
      <c r="M9" s="209" t="s">
        <v>402</v>
      </c>
      <c r="N9" s="209" t="s">
        <v>402</v>
      </c>
      <c r="O9" s="209" t="s">
        <v>402</v>
      </c>
    </row>
    <row r="10" spans="1:15" ht="30">
      <c r="A10" s="24"/>
      <c r="B10" s="210">
        <v>1</v>
      </c>
      <c r="C10" s="210">
        <v>71801</v>
      </c>
      <c r="D10" s="211" t="s">
        <v>1955</v>
      </c>
      <c r="E10" s="119" t="s">
        <v>349</v>
      </c>
      <c r="F10" s="110" t="s">
        <v>2907</v>
      </c>
      <c r="G10" s="210" t="s">
        <v>403</v>
      </c>
      <c r="H10" s="119" t="s">
        <v>404</v>
      </c>
      <c r="I10" s="210" t="s">
        <v>405</v>
      </c>
      <c r="J10" s="212" t="s">
        <v>406</v>
      </c>
      <c r="K10" s="210">
        <v>2025</v>
      </c>
      <c r="L10" s="210">
        <v>2025</v>
      </c>
      <c r="M10" s="213">
        <v>580000000</v>
      </c>
      <c r="N10" s="213">
        <v>580000000</v>
      </c>
      <c r="O10" s="213">
        <v>580000000</v>
      </c>
    </row>
    <row r="11" spans="1:15" ht="25.5">
      <c r="A11" s="24"/>
      <c r="B11" s="210">
        <v>2</v>
      </c>
      <c r="C11" s="210">
        <v>71801</v>
      </c>
      <c r="D11" s="211" t="s">
        <v>1955</v>
      </c>
      <c r="E11" s="119" t="s">
        <v>351</v>
      </c>
      <c r="F11" s="110" t="s">
        <v>1962</v>
      </c>
      <c r="G11" s="210" t="s">
        <v>407</v>
      </c>
      <c r="H11" s="119" t="s">
        <v>404</v>
      </c>
      <c r="I11" s="210" t="s">
        <v>408</v>
      </c>
      <c r="J11" s="212" t="s">
        <v>409</v>
      </c>
      <c r="K11" s="210">
        <v>2023</v>
      </c>
      <c r="L11" s="210">
        <v>2025</v>
      </c>
      <c r="M11" s="213">
        <v>244000000</v>
      </c>
      <c r="N11" s="213">
        <v>244000000</v>
      </c>
      <c r="O11" s="213">
        <v>244000000</v>
      </c>
    </row>
    <row r="12" spans="1:15" ht="51">
      <c r="A12" s="24"/>
      <c r="B12" s="210">
        <v>3</v>
      </c>
      <c r="C12" s="215">
        <v>70101</v>
      </c>
      <c r="D12" s="211" t="s">
        <v>2916</v>
      </c>
      <c r="E12" s="216" t="s">
        <v>358</v>
      </c>
      <c r="F12" s="110" t="s">
        <v>2910</v>
      </c>
      <c r="G12" s="214" t="s">
        <v>403</v>
      </c>
      <c r="H12" s="216" t="s">
        <v>410</v>
      </c>
      <c r="I12" s="214" t="s">
        <v>411</v>
      </c>
      <c r="J12" s="212" t="s">
        <v>412</v>
      </c>
      <c r="K12" s="214">
        <v>2025</v>
      </c>
      <c r="L12" s="214">
        <v>2025</v>
      </c>
      <c r="M12" s="217">
        <v>5500</v>
      </c>
      <c r="N12" s="213">
        <v>5500</v>
      </c>
      <c r="O12" s="213">
        <v>5500</v>
      </c>
    </row>
    <row r="13" spans="1:15" ht="51">
      <c r="A13" s="24"/>
      <c r="B13" s="210">
        <v>4</v>
      </c>
      <c r="C13" s="215">
        <v>70105</v>
      </c>
      <c r="D13" s="211" t="s">
        <v>2917</v>
      </c>
      <c r="E13" s="216" t="s">
        <v>359</v>
      </c>
      <c r="F13" s="110" t="s">
        <v>1997</v>
      </c>
      <c r="G13" s="214" t="s">
        <v>403</v>
      </c>
      <c r="H13" s="216" t="s">
        <v>413</v>
      </c>
      <c r="I13" s="214" t="s">
        <v>414</v>
      </c>
      <c r="J13" s="212" t="s">
        <v>415</v>
      </c>
      <c r="K13" s="214">
        <v>2025</v>
      </c>
      <c r="L13" s="214">
        <v>2025</v>
      </c>
      <c r="M13" s="217">
        <v>12500</v>
      </c>
      <c r="N13" s="213">
        <v>5500</v>
      </c>
      <c r="O13" s="213">
        <v>7000</v>
      </c>
    </row>
    <row r="14" spans="1:15" ht="90">
      <c r="A14" s="218"/>
      <c r="B14" s="210">
        <v>5</v>
      </c>
      <c r="C14" s="220">
        <v>71502</v>
      </c>
      <c r="D14" s="221" t="s">
        <v>2918</v>
      </c>
      <c r="E14" s="222" t="s">
        <v>381</v>
      </c>
      <c r="F14" s="223" t="s">
        <v>2914</v>
      </c>
      <c r="G14" s="219" t="s">
        <v>407</v>
      </c>
      <c r="H14" s="222" t="s">
        <v>410</v>
      </c>
      <c r="I14" s="219">
        <v>6</v>
      </c>
      <c r="J14" s="224" t="s">
        <v>416</v>
      </c>
      <c r="K14" s="219">
        <v>2024</v>
      </c>
      <c r="L14" s="219">
        <v>2025</v>
      </c>
      <c r="M14" s="225">
        <v>50000</v>
      </c>
      <c r="N14" s="226">
        <v>50000</v>
      </c>
      <c r="O14" s="226">
        <v>50000</v>
      </c>
    </row>
    <row r="15" spans="1:15" ht="45">
      <c r="A15" s="24"/>
      <c r="B15" s="210">
        <v>6</v>
      </c>
      <c r="C15" s="215">
        <v>71406</v>
      </c>
      <c r="D15" s="211" t="s">
        <v>2919</v>
      </c>
      <c r="E15" s="216" t="s">
        <v>417</v>
      </c>
      <c r="F15" s="110" t="s">
        <v>2003</v>
      </c>
      <c r="G15" s="214" t="s">
        <v>403</v>
      </c>
      <c r="H15" s="216" t="s">
        <v>410</v>
      </c>
      <c r="I15" s="214"/>
      <c r="J15" s="212" t="s">
        <v>418</v>
      </c>
      <c r="K15" s="214">
        <v>2024</v>
      </c>
      <c r="L15" s="214">
        <v>2025</v>
      </c>
      <c r="M15" s="217">
        <v>450000</v>
      </c>
      <c r="N15" s="213">
        <v>450000</v>
      </c>
      <c r="O15" s="213">
        <v>450000</v>
      </c>
    </row>
    <row r="16" spans="1:15" ht="38.25">
      <c r="A16" s="24"/>
      <c r="B16" s="210">
        <v>7</v>
      </c>
      <c r="C16" s="215">
        <v>70709</v>
      </c>
      <c r="D16" s="211" t="s">
        <v>2788</v>
      </c>
      <c r="E16" s="216" t="s">
        <v>385</v>
      </c>
      <c r="F16" s="110" t="s">
        <v>1601</v>
      </c>
      <c r="G16" s="214" t="s">
        <v>403</v>
      </c>
      <c r="H16" s="216" t="s">
        <v>410</v>
      </c>
      <c r="I16" s="214"/>
      <c r="J16" s="212" t="s">
        <v>419</v>
      </c>
      <c r="K16" s="214">
        <v>2024</v>
      </c>
      <c r="L16" s="214">
        <v>2025</v>
      </c>
      <c r="M16" s="217">
        <v>5000000</v>
      </c>
      <c r="N16" s="213">
        <v>5000000</v>
      </c>
      <c r="O16" s="213">
        <v>5000000</v>
      </c>
    </row>
    <row r="17" spans="1:15" ht="38.25">
      <c r="A17" s="24"/>
      <c r="B17" s="210">
        <v>8</v>
      </c>
      <c r="C17" s="215">
        <v>70106</v>
      </c>
      <c r="D17" s="211" t="s">
        <v>1586</v>
      </c>
      <c r="E17" s="216" t="s">
        <v>355</v>
      </c>
      <c r="F17" s="110" t="s">
        <v>2007</v>
      </c>
      <c r="G17" s="214" t="s">
        <v>403</v>
      </c>
      <c r="H17" s="216" t="s">
        <v>413</v>
      </c>
      <c r="I17" s="214"/>
      <c r="J17" s="212" t="s">
        <v>420</v>
      </c>
      <c r="K17" s="214">
        <v>2025</v>
      </c>
      <c r="L17" s="214">
        <v>2025</v>
      </c>
      <c r="M17" s="217">
        <v>26000</v>
      </c>
      <c r="N17" s="213">
        <v>26000</v>
      </c>
      <c r="O17" s="213">
        <v>26000</v>
      </c>
    </row>
    <row r="18" spans="1:15" ht="38.25">
      <c r="A18" s="24"/>
      <c r="B18" s="210">
        <v>9</v>
      </c>
      <c r="C18" s="215">
        <v>71502</v>
      </c>
      <c r="D18" s="211" t="s">
        <v>2918</v>
      </c>
      <c r="E18" s="216" t="s">
        <v>357</v>
      </c>
      <c r="F18" s="110" t="s">
        <v>2909</v>
      </c>
      <c r="G18" s="214"/>
      <c r="H18" s="216"/>
      <c r="I18" s="214"/>
      <c r="J18" s="212"/>
      <c r="K18" s="214"/>
      <c r="L18" s="214"/>
      <c r="M18" s="217"/>
      <c r="N18" s="213">
        <v>16000</v>
      </c>
      <c r="O18" s="213"/>
    </row>
    <row r="19" spans="1:15" ht="75">
      <c r="A19" s="24"/>
      <c r="B19" s="210">
        <v>10</v>
      </c>
      <c r="C19" s="227">
        <v>71406</v>
      </c>
      <c r="D19" s="211" t="s">
        <v>2919</v>
      </c>
      <c r="E19" s="216" t="s">
        <v>421</v>
      </c>
      <c r="F19" s="110" t="s">
        <v>1625</v>
      </c>
      <c r="G19" s="214" t="s">
        <v>403</v>
      </c>
      <c r="H19" s="216"/>
      <c r="I19" s="214"/>
      <c r="J19" s="212" t="s">
        <v>422</v>
      </c>
      <c r="K19" s="214">
        <v>2025</v>
      </c>
      <c r="L19" s="214">
        <v>2025</v>
      </c>
      <c r="M19" s="217">
        <v>35000</v>
      </c>
      <c r="N19" s="213">
        <v>35000</v>
      </c>
      <c r="O19" s="213"/>
    </row>
    <row r="20" spans="1:15" ht="51">
      <c r="A20" s="24"/>
      <c r="B20" s="210">
        <v>11</v>
      </c>
      <c r="C20" s="227">
        <v>70207</v>
      </c>
      <c r="D20" s="211" t="s">
        <v>2920</v>
      </c>
      <c r="E20" s="216" t="s">
        <v>358</v>
      </c>
      <c r="F20" s="110" t="s">
        <v>2910</v>
      </c>
      <c r="G20" s="214"/>
      <c r="H20" s="216"/>
      <c r="I20" s="214"/>
      <c r="J20" s="212"/>
      <c r="K20" s="214"/>
      <c r="L20" s="214"/>
      <c r="M20" s="217">
        <v>123</v>
      </c>
      <c r="N20" s="213">
        <v>1234</v>
      </c>
      <c r="O20" s="213">
        <v>12345</v>
      </c>
    </row>
    <row r="21" spans="1:15">
      <c r="A21" s="24"/>
      <c r="B21" s="210">
        <v>12</v>
      </c>
      <c r="C21" s="228">
        <v>72211</v>
      </c>
      <c r="D21" s="211" t="s">
        <v>2921</v>
      </c>
      <c r="E21" s="119" t="s">
        <v>360</v>
      </c>
      <c r="F21" s="110" t="s">
        <v>2911</v>
      </c>
      <c r="G21" s="210"/>
      <c r="H21" s="119"/>
      <c r="I21" s="210"/>
      <c r="J21" s="212"/>
      <c r="K21" s="210"/>
      <c r="L21" s="210"/>
      <c r="M21" s="213">
        <v>123</v>
      </c>
      <c r="N21" s="213">
        <v>1234</v>
      </c>
      <c r="O21" s="213">
        <v>123456</v>
      </c>
    </row>
    <row r="22" spans="1:15" ht="51">
      <c r="A22" s="24"/>
      <c r="B22" s="210"/>
      <c r="C22" s="210">
        <v>70104</v>
      </c>
      <c r="D22" s="211" t="s">
        <v>2922</v>
      </c>
      <c r="E22" s="119" t="s">
        <v>359</v>
      </c>
      <c r="F22" s="110" t="s">
        <v>1997</v>
      </c>
      <c r="G22" s="210" t="s">
        <v>407</v>
      </c>
      <c r="H22" s="119" t="s">
        <v>410</v>
      </c>
      <c r="I22" s="210" t="s">
        <v>423</v>
      </c>
      <c r="J22" s="212" t="s">
        <v>424</v>
      </c>
      <c r="K22" s="210">
        <v>2025</v>
      </c>
      <c r="L22" s="210">
        <v>2025</v>
      </c>
      <c r="M22" s="213">
        <v>76000</v>
      </c>
      <c r="N22" s="213">
        <v>76000</v>
      </c>
      <c r="O22" s="213">
        <v>76000</v>
      </c>
    </row>
    <row r="23" spans="1:15">
      <c r="A23" s="24"/>
      <c r="B23" s="210"/>
      <c r="C23" s="210"/>
      <c r="D23" s="211" t="s">
        <v>2908</v>
      </c>
      <c r="E23" s="119"/>
      <c r="F23" s="110" t="s">
        <v>2908</v>
      </c>
      <c r="G23" s="210"/>
      <c r="H23" s="119"/>
      <c r="I23" s="210"/>
      <c r="J23" s="212"/>
      <c r="K23" s="210"/>
      <c r="L23" s="210"/>
      <c r="M23" s="213"/>
      <c r="N23" s="213"/>
      <c r="O23" s="213"/>
    </row>
    <row r="24" spans="1:15">
      <c r="A24" s="24"/>
      <c r="B24" s="210"/>
      <c r="C24" s="210"/>
      <c r="D24" s="211" t="s">
        <v>2908</v>
      </c>
      <c r="E24" s="119"/>
      <c r="F24" s="110" t="s">
        <v>2908</v>
      </c>
      <c r="G24" s="210"/>
      <c r="H24" s="119"/>
      <c r="I24" s="210"/>
      <c r="J24" s="212"/>
      <c r="K24" s="210"/>
      <c r="L24" s="210"/>
      <c r="M24" s="213"/>
      <c r="N24" s="213"/>
      <c r="O24" s="213"/>
    </row>
    <row r="25" spans="1:15">
      <c r="A25" s="24"/>
      <c r="B25" s="210"/>
      <c r="C25" s="210"/>
      <c r="D25" s="211" t="s">
        <v>2908</v>
      </c>
      <c r="E25" s="119"/>
      <c r="F25" s="110" t="s">
        <v>2908</v>
      </c>
      <c r="G25" s="210"/>
      <c r="H25" s="119"/>
      <c r="I25" s="210"/>
      <c r="J25" s="212"/>
      <c r="K25" s="210"/>
      <c r="L25" s="210"/>
      <c r="M25" s="213"/>
      <c r="N25" s="213"/>
      <c r="O25" s="213"/>
    </row>
    <row r="26" spans="1:15">
      <c r="A26" s="24"/>
      <c r="B26" s="210"/>
      <c r="C26" s="210"/>
      <c r="D26" s="211" t="s">
        <v>2908</v>
      </c>
      <c r="E26" s="119"/>
      <c r="F26" s="110" t="s">
        <v>2908</v>
      </c>
      <c r="G26" s="210"/>
      <c r="H26" s="119"/>
      <c r="I26" s="210"/>
      <c r="J26" s="212"/>
      <c r="K26" s="210"/>
      <c r="L26" s="210"/>
      <c r="M26" s="213"/>
      <c r="N26" s="213"/>
      <c r="O26" s="213"/>
    </row>
    <row r="27" spans="1:15">
      <c r="A27" s="24"/>
      <c r="B27" s="210"/>
      <c r="C27" s="210"/>
      <c r="D27" s="211" t="s">
        <v>2908</v>
      </c>
      <c r="E27" s="119"/>
      <c r="F27" s="110" t="s">
        <v>2908</v>
      </c>
      <c r="G27" s="210"/>
      <c r="H27" s="119"/>
      <c r="I27" s="210"/>
      <c r="J27" s="212"/>
      <c r="K27" s="210"/>
      <c r="L27" s="210"/>
      <c r="M27" s="213"/>
      <c r="N27" s="213"/>
      <c r="O27" s="213"/>
    </row>
    <row r="28" spans="1:15">
      <c r="A28" s="24"/>
      <c r="B28" s="210"/>
      <c r="C28" s="210"/>
      <c r="D28" s="229" t="s">
        <v>2908</v>
      </c>
      <c r="E28" s="119"/>
      <c r="F28" s="110" t="s">
        <v>2908</v>
      </c>
      <c r="G28" s="210"/>
      <c r="H28" s="119"/>
      <c r="I28" s="210"/>
      <c r="J28" s="212"/>
      <c r="K28" s="210"/>
      <c r="L28" s="210"/>
      <c r="M28" s="213"/>
      <c r="N28" s="213"/>
      <c r="O28" s="213"/>
    </row>
    <row r="29" spans="1:15">
      <c r="A29" s="24"/>
      <c r="B29" s="210"/>
      <c r="C29" s="210"/>
      <c r="D29" s="230" t="s">
        <v>2908</v>
      </c>
      <c r="E29" s="119"/>
      <c r="F29" s="110" t="s">
        <v>2908</v>
      </c>
      <c r="G29" s="210"/>
      <c r="H29" s="119"/>
      <c r="I29" s="210"/>
      <c r="J29" s="212"/>
      <c r="K29" s="210"/>
      <c r="L29" s="210"/>
      <c r="M29" s="213"/>
      <c r="N29" s="213"/>
      <c r="O29" s="213"/>
    </row>
    <row r="30" spans="1:15">
      <c r="A30" s="24"/>
      <c r="B30" s="25"/>
      <c r="C30" s="25"/>
      <c r="D30" s="231"/>
      <c r="E30" s="232"/>
      <c r="F30" s="233"/>
      <c r="G30" s="25"/>
      <c r="H30" s="232"/>
      <c r="I30" s="25"/>
      <c r="J30" s="234"/>
      <c r="K30" s="25"/>
      <c r="L30" s="25"/>
      <c r="M30" s="235"/>
      <c r="N30" s="235"/>
      <c r="O30" s="235"/>
    </row>
    <row r="31" spans="1:15">
      <c r="A31" s="24"/>
      <c r="B31" s="25"/>
      <c r="C31" s="25"/>
      <c r="D31" s="231"/>
      <c r="E31" s="232"/>
      <c r="F31" s="233"/>
      <c r="G31" s="25"/>
      <c r="H31" s="232"/>
      <c r="I31" s="25"/>
      <c r="J31" s="234"/>
      <c r="K31" s="25"/>
      <c r="L31" s="25"/>
      <c r="M31" s="235"/>
      <c r="N31" s="235"/>
      <c r="O31" s="235"/>
    </row>
    <row r="32" spans="1:15">
      <c r="A32" s="24"/>
      <c r="B32" s="25"/>
      <c r="C32" s="25"/>
      <c r="D32" s="231"/>
      <c r="E32" s="232"/>
      <c r="F32" s="233"/>
      <c r="G32" s="25"/>
      <c r="H32" s="232"/>
      <c r="I32" s="25"/>
      <c r="J32" s="234"/>
      <c r="K32" s="25"/>
      <c r="L32" s="25"/>
      <c r="M32" s="235"/>
      <c r="N32" s="235"/>
      <c r="O32" s="235"/>
    </row>
    <row r="33" spans="1:15">
      <c r="A33" s="24"/>
      <c r="B33" s="25"/>
      <c r="C33" s="25"/>
      <c r="D33" s="231"/>
      <c r="E33" s="232"/>
      <c r="F33" s="233"/>
      <c r="G33" s="25"/>
      <c r="H33" s="232"/>
      <c r="I33" s="25"/>
      <c r="J33" s="234"/>
      <c r="K33" s="25"/>
      <c r="L33" s="25"/>
      <c r="M33" s="235"/>
      <c r="N33" s="235"/>
      <c r="O33" s="235"/>
    </row>
    <row r="34" spans="1:15">
      <c r="A34" s="24"/>
      <c r="B34" s="25"/>
      <c r="C34" s="25"/>
      <c r="D34" s="231"/>
      <c r="E34" s="232"/>
      <c r="F34" s="233"/>
      <c r="G34" s="25"/>
      <c r="H34" s="232"/>
      <c r="I34" s="25"/>
      <c r="J34" s="234"/>
      <c r="K34" s="25"/>
      <c r="L34" s="25"/>
      <c r="M34" s="235"/>
      <c r="N34" s="235"/>
      <c r="O34" s="235"/>
    </row>
    <row r="35" spans="1:15">
      <c r="A35" s="24"/>
      <c r="B35" s="25"/>
      <c r="C35" s="25"/>
      <c r="D35" s="231"/>
      <c r="E35" s="232"/>
      <c r="F35" s="233"/>
      <c r="G35" s="25"/>
      <c r="H35" s="232"/>
      <c r="I35" s="25"/>
      <c r="J35" s="234"/>
      <c r="K35" s="25"/>
      <c r="L35" s="25"/>
      <c r="M35" s="235"/>
      <c r="N35" s="235"/>
      <c r="O35" s="235"/>
    </row>
    <row r="36" spans="1:15">
      <c r="A36" s="24"/>
      <c r="B36" s="25"/>
      <c r="C36" s="25"/>
      <c r="D36" s="231"/>
      <c r="E36" s="232"/>
      <c r="F36" s="233"/>
      <c r="G36" s="25"/>
      <c r="H36" s="232"/>
      <c r="I36" s="25"/>
      <c r="J36" s="234"/>
      <c r="K36" s="25"/>
      <c r="L36" s="25"/>
      <c r="M36" s="235"/>
      <c r="N36" s="235"/>
      <c r="O36" s="235"/>
    </row>
    <row r="37" spans="1:15">
      <c r="A37" s="24"/>
      <c r="B37" s="25"/>
      <c r="C37" s="25"/>
      <c r="D37" s="231"/>
      <c r="E37" s="232"/>
      <c r="F37" s="233"/>
      <c r="G37" s="25"/>
      <c r="H37" s="232"/>
      <c r="I37" s="25"/>
      <c r="J37" s="234"/>
      <c r="K37" s="25"/>
      <c r="L37" s="25"/>
      <c r="M37" s="235"/>
      <c r="N37" s="235"/>
      <c r="O37" s="235"/>
    </row>
    <row r="38" spans="1:15">
      <c r="A38" s="24"/>
      <c r="B38" s="25"/>
      <c r="C38" s="25"/>
      <c r="D38" s="231"/>
      <c r="E38" s="232"/>
      <c r="F38" s="233"/>
      <c r="G38" s="25"/>
      <c r="H38" s="232"/>
      <c r="I38" s="25"/>
      <c r="J38" s="234"/>
      <c r="K38" s="25"/>
      <c r="L38" s="25"/>
      <c r="M38" s="235"/>
      <c r="N38" s="235"/>
      <c r="O38" s="235"/>
    </row>
    <row r="39" spans="1:15">
      <c r="A39" s="24"/>
      <c r="B39" s="25"/>
      <c r="C39" s="25"/>
      <c r="D39" s="231"/>
      <c r="E39" s="232"/>
      <c r="F39" s="233"/>
      <c r="G39" s="25"/>
      <c r="H39" s="232"/>
      <c r="I39" s="25"/>
      <c r="J39" s="234"/>
      <c r="K39" s="25"/>
      <c r="L39" s="25"/>
      <c r="M39" s="235"/>
      <c r="N39" s="235"/>
      <c r="O39" s="235"/>
    </row>
  </sheetData>
  <mergeCells count="5">
    <mergeCell ref="G4:H4"/>
    <mergeCell ref="K6:L6"/>
    <mergeCell ref="M6:M7"/>
    <mergeCell ref="N6:N7"/>
    <mergeCell ref="O6:O7"/>
  </mergeCells>
  <dataValidations count="1">
    <dataValidation type="list" allowBlank="1" showErrorMessage="1" sqref="E10:E39" xr:uid="{00000000-0002-0000-0700-000001000000}">
      <formula1>ГарцынКод</formula1>
    </dataValidation>
  </dataValidations>
  <pageMargins left="0.7" right="0.7" top="0.75" bottom="0.75" header="0" footer="0"/>
  <pageSetup paperSize="9" orientation="portrait"/>
  <legacyDrawing r:id="rId1"/>
  <extLst>
    <ext xmlns:x14="http://schemas.microsoft.com/office/spreadsheetml/2009/9/main" uri="{CCE6A557-97BC-4b89-ADB6-D9C93CAAB3DF}">
      <x14:dataValidations xmlns:xm="http://schemas.microsoft.com/office/excel/2006/main" count="3">
        <x14:dataValidation type="list" allowBlank="1" showInputMessage="1" showErrorMessage="1" prompt="ХО-ын төрлийг сонгоно уу" xr:uid="{00000000-0002-0000-0700-000000000000}">
          <x14:formula1>
            <xm:f>'Хөрөнгө оруулалтын төрөл'!$D$3:$D$5</xm:f>
          </x14:formula1>
          <xm:sqref>H10:H39</xm:sqref>
        </x14:dataValidation>
        <x14:dataValidation type="list" allowBlank="1" showErrorMessage="1" xr:uid="{00000000-0002-0000-0700-000002000000}">
          <x14:formula1>
            <xm:f>'ТЕЗ болон хөтөлбөр'!$D$4:$D$177</xm:f>
          </x14:formula1>
          <xm:sqref>C10:C39</xm:sqref>
        </x14:dataValidation>
        <x14:dataValidation type="list" allowBlank="1" showInputMessage="1" showErrorMessage="1" prompt="Хөрөнгө оруулалтын одоогийн төлөвийг сонгоно уу" xr:uid="{00000000-0002-0000-0700-000003000000}">
          <x14:formula1>
            <xm:f>'Хөрөнгө оруулалтын төрөл'!$B$3:$B$4</xm:f>
          </x14:formula1>
          <xm:sqref>G10:G39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34"/>
  <sheetViews>
    <sheetView workbookViewId="0"/>
  </sheetViews>
  <sheetFormatPr defaultColWidth="14.42578125" defaultRowHeight="15" customHeight="1"/>
  <cols>
    <col min="1" max="1" width="3.7109375" customWidth="1"/>
    <col min="2" max="2" width="19.42578125" customWidth="1"/>
    <col min="3" max="3" width="9.7109375" customWidth="1"/>
    <col min="4" max="4" width="30.85546875" customWidth="1"/>
    <col min="5" max="5" width="11.28515625" customWidth="1"/>
    <col min="6" max="6" width="39.140625" customWidth="1"/>
    <col min="7" max="7" width="9.5703125" customWidth="1"/>
    <col min="8" max="8" width="6.140625" customWidth="1"/>
    <col min="9" max="9" width="8.42578125" customWidth="1"/>
    <col min="10" max="10" width="13.28515625" customWidth="1"/>
    <col min="11" max="11" width="17.7109375" customWidth="1"/>
    <col min="12" max="12" width="16.140625" customWidth="1"/>
    <col min="13" max="13" width="14.140625" customWidth="1"/>
    <col min="14" max="14" width="15.28515625" customWidth="1"/>
  </cols>
  <sheetData>
    <row r="1" spans="1:14" ht="14.25" customHeight="1">
      <c r="E1" s="236"/>
      <c r="N1" s="27" t="s">
        <v>37</v>
      </c>
    </row>
    <row r="2" spans="1:14" ht="14.25" customHeight="1">
      <c r="B2" s="237" t="s">
        <v>425</v>
      </c>
      <c r="C2" s="125"/>
      <c r="D2" s="125"/>
      <c r="E2" s="145"/>
      <c r="F2" s="125"/>
      <c r="G2" s="125"/>
      <c r="H2" s="125"/>
      <c r="I2" s="125"/>
      <c r="J2" s="125"/>
      <c r="K2" s="125"/>
      <c r="L2" s="125"/>
      <c r="M2" s="125"/>
      <c r="N2" s="125"/>
    </row>
    <row r="3" spans="1:14" ht="14.25" customHeight="1">
      <c r="B3" s="238" t="s">
        <v>39</v>
      </c>
      <c r="C3" s="125"/>
      <c r="D3" s="141" t="str">
        <f>+Нүүр!B5</f>
        <v>06     Дорноговь</v>
      </c>
      <c r="E3" s="239"/>
      <c r="F3" s="125"/>
      <c r="G3" s="125"/>
      <c r="H3" s="125"/>
      <c r="I3" s="125"/>
      <c r="J3" s="125"/>
      <c r="K3" s="125"/>
      <c r="L3" s="125"/>
      <c r="M3" s="125"/>
      <c r="N3" s="125"/>
    </row>
    <row r="4" spans="1:14" ht="14.25" customHeight="1">
      <c r="B4" s="125"/>
      <c r="C4" s="125"/>
      <c r="D4" s="125"/>
      <c r="E4" s="145"/>
      <c r="F4" s="125"/>
      <c r="G4" s="125"/>
      <c r="H4" s="125"/>
      <c r="I4" s="125"/>
      <c r="J4" s="125"/>
      <c r="K4" s="125"/>
      <c r="L4" s="125"/>
      <c r="M4" s="125"/>
      <c r="N4" s="125"/>
    </row>
    <row r="5" spans="1:14" ht="36.75" customHeight="1">
      <c r="A5" s="240"/>
      <c r="B5" s="560" t="s">
        <v>330</v>
      </c>
      <c r="C5" s="560" t="s">
        <v>45</v>
      </c>
      <c r="D5" s="560" t="s">
        <v>426</v>
      </c>
      <c r="E5" s="560" t="s">
        <v>45</v>
      </c>
      <c r="F5" s="560" t="s">
        <v>10</v>
      </c>
      <c r="G5" s="560" t="s">
        <v>3</v>
      </c>
      <c r="H5" s="562" t="s">
        <v>427</v>
      </c>
      <c r="I5" s="523"/>
      <c r="J5" s="241" t="s">
        <v>8</v>
      </c>
      <c r="K5" s="560" t="s">
        <v>428</v>
      </c>
      <c r="L5" s="560" t="s">
        <v>309</v>
      </c>
      <c r="M5" s="560" t="s">
        <v>429</v>
      </c>
      <c r="N5" s="560" t="s">
        <v>430</v>
      </c>
    </row>
    <row r="6" spans="1:14" ht="18" customHeight="1">
      <c r="A6" s="240"/>
      <c r="B6" s="540"/>
      <c r="C6" s="540"/>
      <c r="D6" s="540"/>
      <c r="E6" s="540"/>
      <c r="F6" s="540"/>
      <c r="G6" s="540"/>
      <c r="H6" s="242" t="s">
        <v>11</v>
      </c>
      <c r="I6" s="242" t="s">
        <v>338</v>
      </c>
      <c r="J6" s="242">
        <v>2024</v>
      </c>
      <c r="K6" s="540"/>
      <c r="L6" s="540"/>
      <c r="M6" s="540"/>
      <c r="N6" s="540"/>
    </row>
    <row r="7" spans="1:14" ht="40.5" customHeight="1">
      <c r="A7" s="243"/>
      <c r="B7" s="561" t="s">
        <v>431</v>
      </c>
      <c r="C7" s="244"/>
      <c r="D7" s="244"/>
      <c r="E7" s="245"/>
      <c r="F7" s="244"/>
      <c r="G7" s="246"/>
      <c r="H7" s="246"/>
      <c r="I7" s="246"/>
      <c r="J7" s="246"/>
      <c r="K7" s="563"/>
      <c r="L7" s="247"/>
      <c r="M7" s="247"/>
      <c r="N7" s="247"/>
    </row>
    <row r="8" spans="1:14" ht="33" customHeight="1">
      <c r="A8" s="243"/>
      <c r="B8" s="525"/>
      <c r="C8" s="248"/>
      <c r="D8" s="248"/>
      <c r="E8" s="245"/>
      <c r="F8" s="244"/>
      <c r="G8" s="249"/>
      <c r="H8" s="249"/>
      <c r="I8" s="249"/>
      <c r="J8" s="249"/>
      <c r="K8" s="525"/>
      <c r="L8" s="250"/>
      <c r="M8" s="250"/>
      <c r="N8" s="250"/>
    </row>
    <row r="9" spans="1:14" ht="30" customHeight="1">
      <c r="A9" s="243"/>
      <c r="B9" s="525"/>
      <c r="C9" s="251"/>
      <c r="D9" s="251"/>
      <c r="E9" s="210"/>
      <c r="F9" s="248"/>
      <c r="G9" s="251"/>
      <c r="H9" s="251"/>
      <c r="I9" s="251"/>
      <c r="J9" s="251"/>
      <c r="K9" s="525"/>
      <c r="L9" s="250"/>
      <c r="M9" s="250"/>
      <c r="N9" s="250"/>
    </row>
    <row r="10" spans="1:14" ht="18.75" customHeight="1">
      <c r="A10" s="243"/>
      <c r="B10" s="525"/>
      <c r="C10" s="251"/>
      <c r="D10" s="251"/>
      <c r="E10" s="210"/>
      <c r="F10" s="251"/>
      <c r="G10" s="251"/>
      <c r="H10" s="251"/>
      <c r="I10" s="251"/>
      <c r="J10" s="251"/>
      <c r="K10" s="525"/>
      <c r="L10" s="250"/>
      <c r="M10" s="250"/>
      <c r="N10" s="250"/>
    </row>
    <row r="11" spans="1:14" ht="18.75" customHeight="1">
      <c r="A11" s="243"/>
      <c r="B11" s="525"/>
      <c r="C11" s="251"/>
      <c r="D11" s="251"/>
      <c r="E11" s="210"/>
      <c r="F11" s="251"/>
      <c r="G11" s="251"/>
      <c r="H11" s="251"/>
      <c r="I11" s="251"/>
      <c r="J11" s="251"/>
      <c r="K11" s="525"/>
      <c r="L11" s="250"/>
      <c r="M11" s="250"/>
      <c r="N11" s="250"/>
    </row>
    <row r="12" spans="1:14" ht="18.75" customHeight="1">
      <c r="A12" s="243"/>
      <c r="B12" s="526"/>
      <c r="C12" s="251"/>
      <c r="D12" s="251"/>
      <c r="E12" s="210"/>
      <c r="F12" s="251"/>
      <c r="G12" s="251"/>
      <c r="H12" s="251"/>
      <c r="I12" s="251"/>
      <c r="J12" s="251"/>
      <c r="K12" s="526"/>
      <c r="L12" s="250"/>
      <c r="M12" s="250"/>
      <c r="N12" s="250"/>
    </row>
    <row r="13" spans="1:14" ht="14.25" customHeight="1">
      <c r="E13" s="236"/>
    </row>
    <row r="14" spans="1:14" ht="14.25" customHeight="1">
      <c r="E14" s="236"/>
    </row>
    <row r="15" spans="1:14" ht="14.25" customHeight="1">
      <c r="E15" s="236"/>
    </row>
    <row r="16" spans="1:14" ht="14.25" customHeight="1">
      <c r="E16" s="236"/>
    </row>
    <row r="17" spans="5:5" ht="14.25" customHeight="1">
      <c r="E17" s="236"/>
    </row>
    <row r="18" spans="5:5" ht="14.25" customHeight="1">
      <c r="E18" s="236"/>
    </row>
    <row r="19" spans="5:5" ht="14.25" customHeight="1">
      <c r="E19" s="236"/>
    </row>
    <row r="20" spans="5:5" ht="14.25" customHeight="1">
      <c r="E20" s="236"/>
    </row>
    <row r="21" spans="5:5" ht="14.25" customHeight="1">
      <c r="E21" s="236"/>
    </row>
    <row r="22" spans="5:5" ht="14.25" customHeight="1">
      <c r="E22" s="236"/>
    </row>
    <row r="23" spans="5:5" ht="14.25" customHeight="1">
      <c r="E23" s="236"/>
    </row>
    <row r="24" spans="5:5" ht="14.25" customHeight="1">
      <c r="E24" s="236"/>
    </row>
    <row r="25" spans="5:5" ht="14.25" customHeight="1">
      <c r="E25" s="236"/>
    </row>
    <row r="26" spans="5:5" ht="14.25" customHeight="1">
      <c r="E26" s="236"/>
    </row>
    <row r="27" spans="5:5" ht="14.25" customHeight="1">
      <c r="E27" s="236"/>
    </row>
    <row r="28" spans="5:5" ht="14.25" customHeight="1">
      <c r="E28" s="236"/>
    </row>
    <row r="29" spans="5:5" ht="14.25" customHeight="1">
      <c r="E29" s="236"/>
    </row>
    <row r="30" spans="5:5" ht="14.25" customHeight="1">
      <c r="E30" s="236"/>
    </row>
    <row r="31" spans="5:5" ht="14.25" customHeight="1">
      <c r="E31" s="236"/>
    </row>
    <row r="32" spans="5:5" ht="14.25" customHeight="1">
      <c r="E32" s="236"/>
    </row>
    <row r="33" spans="5:5" ht="14.25" customHeight="1">
      <c r="E33" s="236"/>
    </row>
    <row r="34" spans="5:5" ht="14.25" customHeight="1">
      <c r="E34" s="236"/>
    </row>
  </sheetData>
  <mergeCells count="13">
    <mergeCell ref="L5:L6"/>
    <mergeCell ref="M5:M6"/>
    <mergeCell ref="N5:N6"/>
    <mergeCell ref="H5:I5"/>
    <mergeCell ref="K7:K12"/>
    <mergeCell ref="G5:G6"/>
    <mergeCell ref="B7:B12"/>
    <mergeCell ref="K5:K6"/>
    <mergeCell ref="B5:B6"/>
    <mergeCell ref="C5:C6"/>
    <mergeCell ref="D5:D6"/>
    <mergeCell ref="E5:E6"/>
    <mergeCell ref="F5:F6"/>
  </mergeCells>
  <pageMargins left="0.7" right="0.7" top="0.75" bottom="0.75" header="0" footer="0"/>
  <pageSetup orientation="landscape"/>
  <extLst>
    <ext xmlns:x14="http://schemas.microsoft.com/office/spreadsheetml/2009/9/main" uri="{CCE6A557-97BC-4b89-ADB6-D9C93CAAB3DF}">
      <x14:dataValidations xmlns:xm="http://schemas.microsoft.com/office/excel/2006/main" count="1">
        <x14:dataValidation type="list" allowBlank="1" showErrorMessage="1" xr:uid="{00000000-0002-0000-0800-000000000000}">
          <x14:formula1>
            <xm:f>'ТЕЗ болон хөтөлбөр'!$B$4:$B$61</xm:f>
          </x14:formula1>
          <xm:sqref>E3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B1DFD7"/>
  </sheetPr>
  <dimension ref="A1:H1000"/>
  <sheetViews>
    <sheetView workbookViewId="0"/>
  </sheetViews>
  <sheetFormatPr defaultColWidth="14.42578125" defaultRowHeight="15" customHeight="1"/>
  <cols>
    <col min="1" max="1" width="5.7109375" customWidth="1"/>
    <col min="2" max="2" width="55.5703125" customWidth="1"/>
    <col min="3" max="3" width="6.7109375" customWidth="1"/>
    <col min="4" max="4" width="16.85546875" customWidth="1"/>
    <col min="5" max="5" width="67.42578125" customWidth="1"/>
    <col min="6" max="6" width="6" customWidth="1"/>
    <col min="7" max="7" width="16" customWidth="1"/>
    <col min="8" max="8" width="83.5703125" customWidth="1"/>
  </cols>
  <sheetData>
    <row r="1" spans="1:8" ht="12.75" customHeight="1">
      <c r="A1" s="252"/>
      <c r="B1" s="252"/>
      <c r="C1" s="253"/>
      <c r="D1" s="182"/>
      <c r="E1" s="252"/>
      <c r="F1" s="252"/>
      <c r="G1" s="254"/>
      <c r="H1" s="252"/>
    </row>
    <row r="2" spans="1:8" ht="12.75" customHeight="1">
      <c r="A2" s="252"/>
      <c r="B2" s="252"/>
      <c r="C2" s="253"/>
      <c r="D2" s="254"/>
      <c r="E2" s="252"/>
      <c r="F2" s="252"/>
      <c r="G2" s="254"/>
      <c r="H2" s="252"/>
    </row>
    <row r="3" spans="1:8" ht="33" customHeight="1">
      <c r="A3" s="255"/>
      <c r="B3" s="256" t="s">
        <v>432</v>
      </c>
      <c r="C3" s="257"/>
      <c r="D3" s="256" t="s">
        <v>329</v>
      </c>
      <c r="E3" s="256" t="s">
        <v>330</v>
      </c>
      <c r="F3" s="257"/>
      <c r="G3" s="258" t="s">
        <v>45</v>
      </c>
      <c r="H3" s="258" t="s">
        <v>433</v>
      </c>
    </row>
    <row r="4" spans="1:8" ht="12.75" customHeight="1">
      <c r="A4" s="252"/>
      <c r="B4" s="259" t="s">
        <v>434</v>
      </c>
      <c r="C4" s="252"/>
      <c r="D4" s="259" t="s">
        <v>435</v>
      </c>
      <c r="E4" s="259" t="s">
        <v>436</v>
      </c>
      <c r="F4" s="252"/>
      <c r="G4" s="260" t="s">
        <v>437</v>
      </c>
      <c r="H4" s="261" t="s">
        <v>438</v>
      </c>
    </row>
    <row r="5" spans="1:8" ht="12.75" customHeight="1">
      <c r="A5" s="252"/>
      <c r="B5" s="252" t="s">
        <v>439</v>
      </c>
      <c r="C5" s="252"/>
      <c r="D5" s="182">
        <v>70101</v>
      </c>
      <c r="E5" s="262" t="s">
        <v>440</v>
      </c>
      <c r="F5" s="252"/>
      <c r="G5" s="182">
        <v>80101</v>
      </c>
      <c r="H5" s="263" t="s">
        <v>441</v>
      </c>
    </row>
    <row r="6" spans="1:8" ht="12.75" customHeight="1">
      <c r="A6" s="252"/>
      <c r="B6" s="252" t="s">
        <v>442</v>
      </c>
      <c r="C6" s="252"/>
      <c r="D6" s="182">
        <v>70102</v>
      </c>
      <c r="E6" s="262" t="s">
        <v>443</v>
      </c>
      <c r="F6" s="252"/>
      <c r="G6" s="182">
        <v>80102</v>
      </c>
      <c r="H6" s="263" t="s">
        <v>444</v>
      </c>
    </row>
    <row r="7" spans="1:8" ht="12.75" customHeight="1">
      <c r="A7" s="252"/>
      <c r="B7" s="252" t="s">
        <v>445</v>
      </c>
      <c r="C7" s="252"/>
      <c r="D7" s="182">
        <v>70103</v>
      </c>
      <c r="E7" s="262" t="s">
        <v>446</v>
      </c>
      <c r="F7" s="252"/>
      <c r="G7" s="182">
        <v>80103</v>
      </c>
      <c r="H7" s="263" t="s">
        <v>447</v>
      </c>
    </row>
    <row r="8" spans="1:8" ht="12.75" customHeight="1">
      <c r="A8" s="252"/>
      <c r="B8" s="252" t="s">
        <v>448</v>
      </c>
      <c r="C8" s="252"/>
      <c r="D8" s="182">
        <v>70104</v>
      </c>
      <c r="E8" s="264" t="s">
        <v>449</v>
      </c>
      <c r="F8" s="252"/>
      <c r="G8" s="182">
        <v>80104</v>
      </c>
      <c r="H8" s="263" t="s">
        <v>450</v>
      </c>
    </row>
    <row r="9" spans="1:8" ht="12.75" customHeight="1">
      <c r="A9" s="252"/>
      <c r="B9" s="252" t="s">
        <v>451</v>
      </c>
      <c r="C9" s="252"/>
      <c r="D9" s="182">
        <v>70105</v>
      </c>
      <c r="E9" s="262" t="s">
        <v>452</v>
      </c>
      <c r="F9" s="252"/>
      <c r="G9" s="182">
        <v>80105</v>
      </c>
      <c r="H9" s="263" t="s">
        <v>453</v>
      </c>
    </row>
    <row r="10" spans="1:8" ht="12.75" customHeight="1">
      <c r="A10" s="252"/>
      <c r="B10" s="252" t="s">
        <v>454</v>
      </c>
      <c r="C10" s="252"/>
      <c r="D10" s="182">
        <v>70106</v>
      </c>
      <c r="E10" s="262" t="s">
        <v>455</v>
      </c>
      <c r="F10" s="252"/>
      <c r="G10" s="182">
        <v>80106</v>
      </c>
      <c r="H10" s="263" t="s">
        <v>456</v>
      </c>
    </row>
    <row r="11" spans="1:8" ht="12.75" customHeight="1">
      <c r="A11" s="252"/>
      <c r="B11" s="252" t="s">
        <v>457</v>
      </c>
      <c r="C11" s="252"/>
      <c r="D11" s="182">
        <v>70201</v>
      </c>
      <c r="E11" s="262" t="s">
        <v>458</v>
      </c>
      <c r="F11" s="252"/>
      <c r="G11" s="182">
        <v>80107</v>
      </c>
      <c r="H11" s="263" t="s">
        <v>459</v>
      </c>
    </row>
    <row r="12" spans="1:8" ht="12.75" customHeight="1">
      <c r="A12" s="252"/>
      <c r="B12" s="252" t="s">
        <v>460</v>
      </c>
      <c r="C12" s="252"/>
      <c r="D12" s="182">
        <v>70202</v>
      </c>
      <c r="E12" s="262" t="s">
        <v>461</v>
      </c>
      <c r="F12" s="252"/>
      <c r="G12" s="182">
        <v>80108</v>
      </c>
      <c r="H12" s="263" t="s">
        <v>462</v>
      </c>
    </row>
    <row r="13" spans="1:8" ht="12.75" customHeight="1">
      <c r="A13" s="252"/>
      <c r="B13" s="252" t="s">
        <v>463</v>
      </c>
      <c r="C13" s="252"/>
      <c r="D13" s="182">
        <v>70203</v>
      </c>
      <c r="E13" s="262" t="s">
        <v>464</v>
      </c>
      <c r="F13" s="252"/>
      <c r="G13" s="182">
        <v>80109</v>
      </c>
      <c r="H13" s="263" t="s">
        <v>465</v>
      </c>
    </row>
    <row r="14" spans="1:8" ht="12.75" customHeight="1">
      <c r="A14" s="252"/>
      <c r="B14" s="252" t="s">
        <v>466</v>
      </c>
      <c r="C14" s="252"/>
      <c r="D14" s="182">
        <v>70204</v>
      </c>
      <c r="E14" s="262" t="s">
        <v>467</v>
      </c>
      <c r="F14" s="252"/>
      <c r="G14" s="182">
        <v>80110</v>
      </c>
      <c r="H14" s="263" t="s">
        <v>468</v>
      </c>
    </row>
    <row r="15" spans="1:8" ht="12.75" customHeight="1">
      <c r="A15" s="252"/>
      <c r="B15" s="252" t="s">
        <v>469</v>
      </c>
      <c r="C15" s="252"/>
      <c r="D15" s="182">
        <v>70205</v>
      </c>
      <c r="E15" s="262" t="s">
        <v>470</v>
      </c>
      <c r="F15" s="252"/>
      <c r="G15" s="182">
        <v>80111</v>
      </c>
      <c r="H15" s="263" t="s">
        <v>471</v>
      </c>
    </row>
    <row r="16" spans="1:8" ht="12.75" customHeight="1">
      <c r="A16" s="252"/>
      <c r="B16" s="252" t="s">
        <v>472</v>
      </c>
      <c r="C16" s="252"/>
      <c r="D16" s="182">
        <v>70206</v>
      </c>
      <c r="E16" s="262" t="s">
        <v>473</v>
      </c>
      <c r="F16" s="252"/>
      <c r="G16" s="182">
        <v>80112</v>
      </c>
      <c r="H16" s="263" t="s">
        <v>474</v>
      </c>
    </row>
    <row r="17" spans="1:8" ht="12.75" customHeight="1">
      <c r="A17" s="252"/>
      <c r="B17" s="252" t="s">
        <v>475</v>
      </c>
      <c r="C17" s="252"/>
      <c r="D17" s="182">
        <v>70207</v>
      </c>
      <c r="E17" s="262" t="s">
        <v>476</v>
      </c>
      <c r="F17" s="252"/>
      <c r="G17" s="182">
        <v>80201</v>
      </c>
      <c r="H17" s="263" t="s">
        <v>477</v>
      </c>
    </row>
    <row r="18" spans="1:8" ht="12.75" customHeight="1">
      <c r="A18" s="252"/>
      <c r="B18" s="252" t="s">
        <v>478</v>
      </c>
      <c r="C18" s="252"/>
      <c r="D18" s="182">
        <v>70301</v>
      </c>
      <c r="E18" s="262" t="s">
        <v>479</v>
      </c>
      <c r="F18" s="252"/>
      <c r="G18" s="182">
        <v>80202</v>
      </c>
      <c r="H18" s="263" t="s">
        <v>480</v>
      </c>
    </row>
    <row r="19" spans="1:8" ht="12.75" customHeight="1">
      <c r="A19" s="252"/>
      <c r="B19" s="252" t="s">
        <v>481</v>
      </c>
      <c r="C19" s="252"/>
      <c r="D19" s="182">
        <v>70302</v>
      </c>
      <c r="E19" s="262" t="s">
        <v>482</v>
      </c>
      <c r="F19" s="252"/>
      <c r="G19" s="182">
        <v>80203</v>
      </c>
      <c r="H19" s="263" t="s">
        <v>483</v>
      </c>
    </row>
    <row r="20" spans="1:8" ht="12.75" customHeight="1">
      <c r="A20" s="252"/>
      <c r="B20" s="252" t="s">
        <v>484</v>
      </c>
      <c r="C20" s="252"/>
      <c r="D20" s="182">
        <v>70303</v>
      </c>
      <c r="E20" s="262" t="s">
        <v>485</v>
      </c>
      <c r="F20" s="252"/>
      <c r="G20" s="182">
        <v>80204</v>
      </c>
      <c r="H20" s="263" t="s">
        <v>486</v>
      </c>
    </row>
    <row r="21" spans="1:8" ht="12.75" customHeight="1">
      <c r="A21" s="252"/>
      <c r="B21" s="252" t="s">
        <v>487</v>
      </c>
      <c r="C21" s="252"/>
      <c r="D21" s="182">
        <v>70304</v>
      </c>
      <c r="E21" s="262" t="s">
        <v>488</v>
      </c>
      <c r="F21" s="252"/>
      <c r="G21" s="182">
        <v>80205</v>
      </c>
      <c r="H21" s="263" t="s">
        <v>489</v>
      </c>
    </row>
    <row r="22" spans="1:8" ht="12.75" customHeight="1">
      <c r="A22" s="252"/>
      <c r="B22" s="252" t="s">
        <v>490</v>
      </c>
      <c r="C22" s="252"/>
      <c r="D22" s="182">
        <v>70305</v>
      </c>
      <c r="E22" s="262" t="s">
        <v>491</v>
      </c>
      <c r="F22" s="252"/>
      <c r="G22" s="182">
        <v>80206</v>
      </c>
      <c r="H22" s="263" t="s">
        <v>492</v>
      </c>
    </row>
    <row r="23" spans="1:8" ht="12.75" customHeight="1">
      <c r="A23" s="252"/>
      <c r="B23" s="252" t="s">
        <v>493</v>
      </c>
      <c r="C23" s="252"/>
      <c r="D23" s="182">
        <v>70306</v>
      </c>
      <c r="E23" s="262" t="s">
        <v>494</v>
      </c>
      <c r="F23" s="252"/>
      <c r="G23" s="182">
        <v>80207</v>
      </c>
      <c r="H23" s="263" t="s">
        <v>495</v>
      </c>
    </row>
    <row r="24" spans="1:8" ht="12.75" customHeight="1">
      <c r="A24" s="252"/>
      <c r="B24" s="252" t="s">
        <v>496</v>
      </c>
      <c r="C24" s="252"/>
      <c r="D24" s="182">
        <v>70401</v>
      </c>
      <c r="E24" s="262" t="s">
        <v>497</v>
      </c>
      <c r="F24" s="252"/>
      <c r="G24" s="182">
        <v>80208</v>
      </c>
      <c r="H24" s="263" t="s">
        <v>498</v>
      </c>
    </row>
    <row r="25" spans="1:8" ht="12.75" customHeight="1">
      <c r="A25" s="252"/>
      <c r="B25" s="252" t="s">
        <v>499</v>
      </c>
      <c r="C25" s="252"/>
      <c r="D25" s="182">
        <v>70402</v>
      </c>
      <c r="E25" s="262" t="s">
        <v>500</v>
      </c>
      <c r="F25" s="252"/>
      <c r="G25" s="182">
        <v>80209</v>
      </c>
      <c r="H25" s="263" t="s">
        <v>501</v>
      </c>
    </row>
    <row r="26" spans="1:8" ht="12.75" customHeight="1">
      <c r="A26" s="252"/>
      <c r="B26" s="252" t="s">
        <v>502</v>
      </c>
      <c r="C26" s="252"/>
      <c r="D26" s="182">
        <v>70403</v>
      </c>
      <c r="E26" s="262" t="s">
        <v>503</v>
      </c>
      <c r="F26" s="252"/>
      <c r="G26" s="182">
        <v>80210</v>
      </c>
      <c r="H26" s="263" t="s">
        <v>504</v>
      </c>
    </row>
    <row r="27" spans="1:8" ht="12.75" customHeight="1">
      <c r="A27" s="252"/>
      <c r="B27" s="252" t="s">
        <v>505</v>
      </c>
      <c r="C27" s="252"/>
      <c r="D27" s="182">
        <v>70404</v>
      </c>
      <c r="E27" s="262" t="s">
        <v>506</v>
      </c>
      <c r="F27" s="252"/>
      <c r="G27" s="182">
        <v>80211</v>
      </c>
      <c r="H27" s="263" t="s">
        <v>507</v>
      </c>
    </row>
    <row r="28" spans="1:8" ht="12.75" customHeight="1">
      <c r="A28" s="252"/>
      <c r="B28" s="252" t="s">
        <v>508</v>
      </c>
      <c r="C28" s="252"/>
      <c r="D28" s="182">
        <v>70405</v>
      </c>
      <c r="E28" s="262" t="s">
        <v>509</v>
      </c>
      <c r="F28" s="252"/>
      <c r="G28" s="182">
        <v>80212</v>
      </c>
      <c r="H28" s="263" t="s">
        <v>510</v>
      </c>
    </row>
    <row r="29" spans="1:8" ht="12.75" customHeight="1">
      <c r="A29" s="252"/>
      <c r="B29" s="252" t="s">
        <v>511</v>
      </c>
      <c r="C29" s="252"/>
      <c r="D29" s="182">
        <v>70406</v>
      </c>
      <c r="E29" s="262" t="s">
        <v>512</v>
      </c>
      <c r="F29" s="252"/>
      <c r="G29" s="182">
        <v>80213</v>
      </c>
      <c r="H29" s="263" t="s">
        <v>513</v>
      </c>
    </row>
    <row r="30" spans="1:8" ht="12.75" customHeight="1">
      <c r="A30" s="252"/>
      <c r="B30" s="252" t="s">
        <v>514</v>
      </c>
      <c r="C30" s="252"/>
      <c r="D30" s="182">
        <v>70407</v>
      </c>
      <c r="E30" s="262" t="s">
        <v>515</v>
      </c>
      <c r="F30" s="252"/>
      <c r="G30" s="182">
        <v>80214</v>
      </c>
      <c r="H30" s="263" t="s">
        <v>516</v>
      </c>
    </row>
    <row r="31" spans="1:8" ht="12.75" customHeight="1">
      <c r="A31" s="252"/>
      <c r="B31" s="252" t="s">
        <v>517</v>
      </c>
      <c r="C31" s="252"/>
      <c r="D31" s="182">
        <v>70408</v>
      </c>
      <c r="E31" s="262" t="s">
        <v>518</v>
      </c>
      <c r="F31" s="252"/>
      <c r="G31" s="182">
        <v>80215</v>
      </c>
      <c r="H31" s="263" t="s">
        <v>519</v>
      </c>
    </row>
    <row r="32" spans="1:8" ht="12.75" customHeight="1">
      <c r="A32" s="252"/>
      <c r="B32" s="252" t="s">
        <v>520</v>
      </c>
      <c r="C32" s="252"/>
      <c r="D32" s="182">
        <v>70409</v>
      </c>
      <c r="E32" s="262" t="s">
        <v>521</v>
      </c>
      <c r="F32" s="252"/>
      <c r="G32" s="182">
        <v>80216</v>
      </c>
      <c r="H32" s="263" t="s">
        <v>522</v>
      </c>
    </row>
    <row r="33" spans="1:8" ht="12.75" customHeight="1">
      <c r="A33" s="252"/>
      <c r="B33" s="252" t="s">
        <v>523</v>
      </c>
      <c r="C33" s="252"/>
      <c r="D33" s="182">
        <v>70410</v>
      </c>
      <c r="E33" s="262" t="s">
        <v>524</v>
      </c>
      <c r="F33" s="252"/>
      <c r="G33" s="182">
        <v>80217</v>
      </c>
      <c r="H33" s="263" t="s">
        <v>525</v>
      </c>
    </row>
    <row r="34" spans="1:8" ht="12.75" customHeight="1">
      <c r="A34" s="252"/>
      <c r="B34" s="252" t="s">
        <v>526</v>
      </c>
      <c r="C34" s="252"/>
      <c r="D34" s="182">
        <v>70411</v>
      </c>
      <c r="E34" s="262" t="s">
        <v>527</v>
      </c>
      <c r="F34" s="252"/>
      <c r="G34" s="182">
        <v>80218</v>
      </c>
      <c r="H34" s="263" t="s">
        <v>528</v>
      </c>
    </row>
    <row r="35" spans="1:8" ht="12.75" customHeight="1">
      <c r="A35" s="252"/>
      <c r="B35" s="252" t="s">
        <v>529</v>
      </c>
      <c r="C35" s="252"/>
      <c r="D35" s="182">
        <v>70412</v>
      </c>
      <c r="E35" s="262" t="s">
        <v>530</v>
      </c>
      <c r="F35" s="252"/>
      <c r="G35" s="182">
        <v>80219</v>
      </c>
      <c r="H35" s="263" t="s">
        <v>531</v>
      </c>
    </row>
    <row r="36" spans="1:8" ht="12.75" customHeight="1">
      <c r="A36" s="252"/>
      <c r="B36" s="252" t="s">
        <v>532</v>
      </c>
      <c r="C36" s="252"/>
      <c r="D36" s="182">
        <v>70413</v>
      </c>
      <c r="E36" s="262" t="s">
        <v>533</v>
      </c>
      <c r="F36" s="252"/>
      <c r="G36" s="182">
        <v>80220</v>
      </c>
      <c r="H36" s="263" t="s">
        <v>534</v>
      </c>
    </row>
    <row r="37" spans="1:8" ht="12.75" customHeight="1">
      <c r="A37" s="252"/>
      <c r="B37" s="252" t="s">
        <v>535</v>
      </c>
      <c r="C37" s="252"/>
      <c r="D37" s="182">
        <v>70414</v>
      </c>
      <c r="E37" s="262" t="s">
        <v>536</v>
      </c>
      <c r="F37" s="252"/>
      <c r="G37" s="182">
        <v>80221</v>
      </c>
      <c r="H37" s="263" t="s">
        <v>537</v>
      </c>
    </row>
    <row r="38" spans="1:8" ht="12.75" customHeight="1">
      <c r="A38" s="252"/>
      <c r="B38" s="252" t="s">
        <v>538</v>
      </c>
      <c r="C38" s="252"/>
      <c r="D38" s="182">
        <v>70415</v>
      </c>
      <c r="E38" s="262" t="s">
        <v>539</v>
      </c>
      <c r="F38" s="252"/>
      <c r="G38" s="182">
        <v>80222</v>
      </c>
      <c r="H38" s="263" t="s">
        <v>540</v>
      </c>
    </row>
    <row r="39" spans="1:8" ht="12.75" customHeight="1">
      <c r="A39" s="252"/>
      <c r="B39" s="252" t="s">
        <v>541</v>
      </c>
      <c r="C39" s="252"/>
      <c r="D39" s="182">
        <v>70416</v>
      </c>
      <c r="E39" s="262" t="s">
        <v>542</v>
      </c>
      <c r="F39" s="252"/>
      <c r="G39" s="182">
        <v>80223</v>
      </c>
      <c r="H39" s="263" t="s">
        <v>543</v>
      </c>
    </row>
    <row r="40" spans="1:8" ht="12.75" customHeight="1">
      <c r="A40" s="252"/>
      <c r="B40" s="253" t="s">
        <v>544</v>
      </c>
      <c r="C40" s="252"/>
      <c r="D40" s="182">
        <v>70417</v>
      </c>
      <c r="E40" s="262" t="s">
        <v>545</v>
      </c>
      <c r="F40" s="252"/>
      <c r="G40" s="182">
        <v>80224</v>
      </c>
      <c r="H40" s="263" t="s">
        <v>546</v>
      </c>
    </row>
    <row r="41" spans="1:8" ht="12.75" customHeight="1">
      <c r="A41" s="252"/>
      <c r="B41" s="253" t="s">
        <v>547</v>
      </c>
      <c r="C41" s="252"/>
      <c r="D41" s="182">
        <v>70418</v>
      </c>
      <c r="E41" s="262" t="s">
        <v>548</v>
      </c>
      <c r="F41" s="252"/>
      <c r="G41" s="182">
        <v>80225</v>
      </c>
      <c r="H41" s="263" t="s">
        <v>549</v>
      </c>
    </row>
    <row r="42" spans="1:8" ht="12.75" customHeight="1">
      <c r="A42" s="252"/>
      <c r="B42" s="253" t="s">
        <v>550</v>
      </c>
      <c r="C42" s="252"/>
      <c r="D42" s="182">
        <v>70419</v>
      </c>
      <c r="E42" s="262" t="s">
        <v>551</v>
      </c>
      <c r="F42" s="252"/>
      <c r="G42" s="182">
        <v>80226</v>
      </c>
      <c r="H42" s="263" t="s">
        <v>552</v>
      </c>
    </row>
    <row r="43" spans="1:8" ht="12.75" customHeight="1">
      <c r="A43" s="252"/>
      <c r="B43" s="253" t="s">
        <v>553</v>
      </c>
      <c r="C43" s="252"/>
      <c r="D43" s="182">
        <v>70420</v>
      </c>
      <c r="E43" s="262" t="s">
        <v>554</v>
      </c>
      <c r="F43" s="252"/>
      <c r="G43" s="182">
        <v>80227</v>
      </c>
      <c r="H43" s="263" t="s">
        <v>555</v>
      </c>
    </row>
    <row r="44" spans="1:8" ht="12.75" customHeight="1">
      <c r="A44" s="252"/>
      <c r="B44" s="253" t="s">
        <v>556</v>
      </c>
      <c r="C44" s="252"/>
      <c r="D44" s="182">
        <v>70421</v>
      </c>
      <c r="E44" s="262" t="s">
        <v>557</v>
      </c>
      <c r="F44" s="252"/>
      <c r="G44" s="182">
        <v>80228</v>
      </c>
      <c r="H44" s="263" t="s">
        <v>558</v>
      </c>
    </row>
    <row r="45" spans="1:8" ht="12.75" customHeight="1">
      <c r="A45" s="252"/>
      <c r="B45" s="253" t="s">
        <v>26</v>
      </c>
      <c r="C45" s="252"/>
      <c r="D45" s="182">
        <v>70422</v>
      </c>
      <c r="E45" s="262" t="s">
        <v>559</v>
      </c>
      <c r="F45" s="252"/>
      <c r="G45" s="182">
        <v>80229</v>
      </c>
      <c r="H45" s="263" t="s">
        <v>560</v>
      </c>
    </row>
    <row r="46" spans="1:8" ht="12.75" customHeight="1">
      <c r="A46" s="252"/>
      <c r="B46" s="253" t="s">
        <v>561</v>
      </c>
      <c r="C46" s="252"/>
      <c r="D46" s="182">
        <v>70423</v>
      </c>
      <c r="E46" s="262" t="s">
        <v>562</v>
      </c>
      <c r="F46" s="252"/>
      <c r="G46" s="182">
        <v>80230</v>
      </c>
      <c r="H46" s="263" t="s">
        <v>563</v>
      </c>
    </row>
    <row r="47" spans="1:8" ht="12.75" customHeight="1">
      <c r="A47" s="252"/>
      <c r="B47" s="253" t="s">
        <v>564</v>
      </c>
      <c r="C47" s="252"/>
      <c r="D47" s="182">
        <v>70424</v>
      </c>
      <c r="E47" s="262" t="s">
        <v>565</v>
      </c>
      <c r="F47" s="252"/>
      <c r="G47" s="182">
        <v>80231</v>
      </c>
      <c r="H47" s="263" t="s">
        <v>566</v>
      </c>
    </row>
    <row r="48" spans="1:8" ht="12.75" customHeight="1">
      <c r="A48" s="252"/>
      <c r="B48" s="253" t="s">
        <v>567</v>
      </c>
      <c r="C48" s="252"/>
      <c r="D48" s="182">
        <v>70425</v>
      </c>
      <c r="E48" s="262" t="s">
        <v>568</v>
      </c>
      <c r="F48" s="252"/>
      <c r="G48" s="182">
        <v>80232</v>
      </c>
      <c r="H48" s="263" t="s">
        <v>569</v>
      </c>
    </row>
    <row r="49" spans="1:8" ht="12.75" customHeight="1">
      <c r="A49" s="252"/>
      <c r="B49" s="253" t="s">
        <v>570</v>
      </c>
      <c r="C49" s="252"/>
      <c r="D49" s="182">
        <v>70426</v>
      </c>
      <c r="E49" s="262" t="s">
        <v>571</v>
      </c>
      <c r="F49" s="252"/>
      <c r="G49" s="182">
        <v>80233</v>
      </c>
      <c r="H49" s="263" t="s">
        <v>572</v>
      </c>
    </row>
    <row r="50" spans="1:8" ht="12.75" customHeight="1">
      <c r="A50" s="252"/>
      <c r="B50" s="253" t="s">
        <v>573</v>
      </c>
      <c r="C50" s="252"/>
      <c r="D50" s="182">
        <v>70427</v>
      </c>
      <c r="E50" s="262" t="s">
        <v>574</v>
      </c>
      <c r="F50" s="252"/>
      <c r="G50" s="182">
        <v>80234</v>
      </c>
      <c r="H50" s="263" t="s">
        <v>575</v>
      </c>
    </row>
    <row r="51" spans="1:8" ht="12.75" customHeight="1">
      <c r="A51" s="252"/>
      <c r="B51" s="253" t="s">
        <v>576</v>
      </c>
      <c r="C51" s="252"/>
      <c r="D51" s="182">
        <v>70428</v>
      </c>
      <c r="E51" s="262" t="s">
        <v>577</v>
      </c>
      <c r="F51" s="252"/>
      <c r="G51" s="182">
        <v>80235</v>
      </c>
      <c r="H51" s="263" t="s">
        <v>578</v>
      </c>
    </row>
    <row r="52" spans="1:8" ht="12.75" customHeight="1">
      <c r="A52" s="252"/>
      <c r="B52" s="253" t="s">
        <v>579</v>
      </c>
      <c r="C52" s="252"/>
      <c r="D52" s="182">
        <v>70429</v>
      </c>
      <c r="E52" s="262" t="s">
        <v>580</v>
      </c>
      <c r="F52" s="252"/>
      <c r="G52" s="182">
        <v>80236</v>
      </c>
      <c r="H52" s="263" t="s">
        <v>581</v>
      </c>
    </row>
    <row r="53" spans="1:8" ht="12.75" customHeight="1">
      <c r="A53" s="252"/>
      <c r="B53" s="253" t="s">
        <v>582</v>
      </c>
      <c r="C53" s="252"/>
      <c r="D53" s="182">
        <v>70430</v>
      </c>
      <c r="E53" s="262" t="s">
        <v>583</v>
      </c>
      <c r="F53" s="252"/>
      <c r="G53" s="182">
        <v>80237</v>
      </c>
      <c r="H53" s="263" t="s">
        <v>584</v>
      </c>
    </row>
    <row r="54" spans="1:8" ht="12.75" customHeight="1">
      <c r="A54" s="252"/>
      <c r="B54" s="253" t="s">
        <v>585</v>
      </c>
      <c r="C54" s="252"/>
      <c r="D54" s="182">
        <v>70501</v>
      </c>
      <c r="E54" s="262" t="s">
        <v>586</v>
      </c>
      <c r="F54" s="252"/>
      <c r="G54" s="182">
        <v>80238</v>
      </c>
      <c r="H54" s="263" t="s">
        <v>587</v>
      </c>
    </row>
    <row r="55" spans="1:8" ht="12.75" customHeight="1">
      <c r="A55" s="252"/>
      <c r="B55" s="253" t="s">
        <v>588</v>
      </c>
      <c r="C55" s="252"/>
      <c r="D55" s="182">
        <v>70502</v>
      </c>
      <c r="E55" s="262" t="s">
        <v>589</v>
      </c>
      <c r="F55" s="252"/>
      <c r="G55" s="182">
        <v>80239</v>
      </c>
      <c r="H55" s="263" t="s">
        <v>590</v>
      </c>
    </row>
    <row r="56" spans="1:8" ht="12.75" customHeight="1">
      <c r="A56" s="252"/>
      <c r="B56" s="253" t="s">
        <v>591</v>
      </c>
      <c r="C56" s="252"/>
      <c r="D56" s="182">
        <v>70503</v>
      </c>
      <c r="E56" s="262" t="s">
        <v>592</v>
      </c>
      <c r="F56" s="252"/>
      <c r="G56" s="182">
        <v>80301</v>
      </c>
      <c r="H56" s="263" t="s">
        <v>593</v>
      </c>
    </row>
    <row r="57" spans="1:8" ht="12.75" customHeight="1">
      <c r="A57" s="252"/>
      <c r="B57" s="253" t="s">
        <v>594</v>
      </c>
      <c r="C57" s="252"/>
      <c r="D57" s="182">
        <v>70504</v>
      </c>
      <c r="E57" s="262" t="s">
        <v>595</v>
      </c>
      <c r="F57" s="252"/>
      <c r="G57" s="182">
        <v>80302</v>
      </c>
      <c r="H57" s="263" t="s">
        <v>596</v>
      </c>
    </row>
    <row r="58" spans="1:8" ht="12.75" customHeight="1">
      <c r="A58" s="252"/>
      <c r="B58" s="253" t="s">
        <v>597</v>
      </c>
      <c r="C58" s="252"/>
      <c r="D58" s="182">
        <v>70601</v>
      </c>
      <c r="E58" s="262" t="s">
        <v>598</v>
      </c>
      <c r="F58" s="252"/>
      <c r="G58" s="182">
        <v>80303</v>
      </c>
      <c r="H58" s="263" t="s">
        <v>599</v>
      </c>
    </row>
    <row r="59" spans="1:8" ht="12.75" customHeight="1">
      <c r="A59" s="252"/>
      <c r="B59" s="253" t="s">
        <v>600</v>
      </c>
      <c r="C59" s="252"/>
      <c r="D59" s="182">
        <v>70602</v>
      </c>
      <c r="E59" s="262" t="s">
        <v>601</v>
      </c>
      <c r="F59" s="252"/>
      <c r="G59" s="182">
        <v>80304</v>
      </c>
      <c r="H59" s="263" t="s">
        <v>602</v>
      </c>
    </row>
    <row r="60" spans="1:8" ht="12.75" customHeight="1">
      <c r="A60" s="252"/>
      <c r="B60" s="253" t="s">
        <v>603</v>
      </c>
      <c r="C60" s="252"/>
      <c r="D60" s="182">
        <v>70603</v>
      </c>
      <c r="E60" s="262" t="s">
        <v>604</v>
      </c>
      <c r="F60" s="252"/>
      <c r="G60" s="182">
        <v>80305</v>
      </c>
      <c r="H60" s="263" t="s">
        <v>605</v>
      </c>
    </row>
    <row r="61" spans="1:8" ht="12.75" customHeight="1">
      <c r="A61" s="252"/>
      <c r="B61" s="253" t="s">
        <v>606</v>
      </c>
      <c r="C61" s="252"/>
      <c r="D61" s="182">
        <v>70701</v>
      </c>
      <c r="E61" s="262" t="s">
        <v>607</v>
      </c>
      <c r="F61" s="252"/>
      <c r="G61" s="182">
        <v>80306</v>
      </c>
      <c r="H61" s="263" t="s">
        <v>608</v>
      </c>
    </row>
    <row r="62" spans="1:8" ht="12.75" customHeight="1">
      <c r="A62" s="252"/>
      <c r="B62" s="253"/>
      <c r="C62" s="252"/>
      <c r="D62" s="182">
        <v>70702</v>
      </c>
      <c r="E62" s="262" t="s">
        <v>609</v>
      </c>
      <c r="F62" s="252"/>
      <c r="G62" s="182">
        <v>80307</v>
      </c>
      <c r="H62" s="263" t="s">
        <v>610</v>
      </c>
    </row>
    <row r="63" spans="1:8" ht="12.75" customHeight="1">
      <c r="A63" s="252"/>
      <c r="B63" s="253"/>
      <c r="C63" s="252"/>
      <c r="D63" s="182">
        <v>70703</v>
      </c>
      <c r="E63" s="262" t="s">
        <v>611</v>
      </c>
      <c r="F63" s="252"/>
      <c r="G63" s="182">
        <v>80308</v>
      </c>
      <c r="H63" s="263" t="s">
        <v>612</v>
      </c>
    </row>
    <row r="64" spans="1:8" ht="12.75" customHeight="1">
      <c r="A64" s="252"/>
      <c r="B64" s="253"/>
      <c r="C64" s="252"/>
      <c r="D64" s="182">
        <v>70704</v>
      </c>
      <c r="E64" s="262" t="s">
        <v>613</v>
      </c>
      <c r="F64" s="252"/>
      <c r="G64" s="182">
        <v>80309</v>
      </c>
      <c r="H64" s="263" t="s">
        <v>614</v>
      </c>
    </row>
    <row r="65" spans="1:8" ht="12.75" customHeight="1">
      <c r="A65" s="252"/>
      <c r="B65" s="253"/>
      <c r="C65" s="252"/>
      <c r="D65" s="182">
        <v>70705</v>
      </c>
      <c r="E65" s="262" t="s">
        <v>615</v>
      </c>
      <c r="F65" s="252"/>
      <c r="G65" s="182">
        <v>80310</v>
      </c>
      <c r="H65" s="263" t="s">
        <v>616</v>
      </c>
    </row>
    <row r="66" spans="1:8" ht="12.75" customHeight="1">
      <c r="A66" s="252"/>
      <c r="B66" s="253"/>
      <c r="C66" s="252"/>
      <c r="D66" s="182">
        <v>70706</v>
      </c>
      <c r="E66" s="262" t="s">
        <v>617</v>
      </c>
      <c r="F66" s="252"/>
      <c r="G66" s="182">
        <v>80311</v>
      </c>
      <c r="H66" s="263" t="s">
        <v>618</v>
      </c>
    </row>
    <row r="67" spans="1:8" ht="12.75" customHeight="1">
      <c r="A67" s="252"/>
      <c r="B67" s="253"/>
      <c r="C67" s="252"/>
      <c r="D67" s="182">
        <v>70707</v>
      </c>
      <c r="E67" s="262" t="s">
        <v>619</v>
      </c>
      <c r="F67" s="252"/>
      <c r="G67" s="182">
        <v>80312</v>
      </c>
      <c r="H67" s="263" t="s">
        <v>620</v>
      </c>
    </row>
    <row r="68" spans="1:8" ht="12.75" customHeight="1">
      <c r="A68" s="252"/>
      <c r="B68" s="253"/>
      <c r="C68" s="252"/>
      <c r="D68" s="182">
        <v>70708</v>
      </c>
      <c r="E68" s="262" t="s">
        <v>621</v>
      </c>
      <c r="F68" s="252"/>
      <c r="G68" s="182">
        <v>80313</v>
      </c>
      <c r="H68" s="263" t="s">
        <v>622</v>
      </c>
    </row>
    <row r="69" spans="1:8" ht="12.75" customHeight="1">
      <c r="A69" s="252"/>
      <c r="B69" s="253"/>
      <c r="C69" s="252"/>
      <c r="D69" s="182">
        <v>70709</v>
      </c>
      <c r="E69" s="262" t="s">
        <v>623</v>
      </c>
      <c r="F69" s="252"/>
      <c r="G69" s="182">
        <v>80314</v>
      </c>
      <c r="H69" s="263" t="s">
        <v>624</v>
      </c>
    </row>
    <row r="70" spans="1:8" ht="12.75" customHeight="1">
      <c r="A70" s="252"/>
      <c r="B70" s="253"/>
      <c r="C70" s="252"/>
      <c r="D70" s="182">
        <v>70710</v>
      </c>
      <c r="E70" s="262" t="s">
        <v>625</v>
      </c>
      <c r="F70" s="252"/>
      <c r="G70" s="182">
        <v>80315</v>
      </c>
      <c r="H70" s="263" t="s">
        <v>626</v>
      </c>
    </row>
    <row r="71" spans="1:8" ht="12.75" customHeight="1">
      <c r="A71" s="252"/>
      <c r="B71" s="253"/>
      <c r="C71" s="252"/>
      <c r="D71" s="182">
        <v>70711</v>
      </c>
      <c r="E71" s="262" t="s">
        <v>627</v>
      </c>
      <c r="F71" s="252"/>
      <c r="G71" s="182">
        <v>80316</v>
      </c>
      <c r="H71" s="263" t="s">
        <v>628</v>
      </c>
    </row>
    <row r="72" spans="1:8" ht="12.75" customHeight="1">
      <c r="A72" s="252"/>
      <c r="B72" s="253"/>
      <c r="C72" s="252"/>
      <c r="D72" s="182">
        <v>70712</v>
      </c>
      <c r="E72" s="262" t="s">
        <v>629</v>
      </c>
      <c r="F72" s="252"/>
      <c r="G72" s="182">
        <v>80401</v>
      </c>
      <c r="H72" s="263" t="s">
        <v>630</v>
      </c>
    </row>
    <row r="73" spans="1:8" ht="12.75" customHeight="1">
      <c r="A73" s="252"/>
      <c r="B73" s="253"/>
      <c r="C73" s="252"/>
      <c r="D73" s="182">
        <v>70713</v>
      </c>
      <c r="E73" s="262" t="s">
        <v>631</v>
      </c>
      <c r="F73" s="252"/>
      <c r="G73" s="182">
        <v>80402</v>
      </c>
      <c r="H73" s="263" t="s">
        <v>632</v>
      </c>
    </row>
    <row r="74" spans="1:8" ht="12.75" customHeight="1">
      <c r="A74" s="252"/>
      <c r="B74" s="253"/>
      <c r="C74" s="252"/>
      <c r="D74" s="182">
        <v>70714</v>
      </c>
      <c r="E74" s="262" t="s">
        <v>633</v>
      </c>
      <c r="F74" s="252"/>
      <c r="G74" s="182">
        <v>80403</v>
      </c>
      <c r="H74" s="263" t="s">
        <v>634</v>
      </c>
    </row>
    <row r="75" spans="1:8" ht="12.75" customHeight="1">
      <c r="A75" s="252"/>
      <c r="B75" s="253"/>
      <c r="C75" s="252"/>
      <c r="D75" s="182">
        <v>70801</v>
      </c>
      <c r="E75" s="262" t="s">
        <v>635</v>
      </c>
      <c r="F75" s="252"/>
      <c r="G75" s="182">
        <v>80404</v>
      </c>
      <c r="H75" s="263" t="s">
        <v>636</v>
      </c>
    </row>
    <row r="76" spans="1:8" ht="12.75" customHeight="1">
      <c r="A76" s="252"/>
      <c r="B76" s="253"/>
      <c r="C76" s="252"/>
      <c r="D76" s="182">
        <v>70802</v>
      </c>
      <c r="E76" s="262" t="s">
        <v>637</v>
      </c>
      <c r="F76" s="252"/>
      <c r="G76" s="182">
        <v>80405</v>
      </c>
      <c r="H76" s="263" t="s">
        <v>638</v>
      </c>
    </row>
    <row r="77" spans="1:8" ht="12.75" customHeight="1">
      <c r="A77" s="252"/>
      <c r="B77" s="253"/>
      <c r="C77" s="252"/>
      <c r="D77" s="182">
        <v>70803</v>
      </c>
      <c r="E77" s="262" t="s">
        <v>639</v>
      </c>
      <c r="F77" s="252"/>
      <c r="G77" s="182">
        <v>80406</v>
      </c>
      <c r="H77" s="263" t="s">
        <v>640</v>
      </c>
    </row>
    <row r="78" spans="1:8" ht="12.75" customHeight="1">
      <c r="A78" s="252"/>
      <c r="B78" s="253"/>
      <c r="C78" s="252"/>
      <c r="D78" s="182">
        <v>70804</v>
      </c>
      <c r="E78" s="262" t="s">
        <v>641</v>
      </c>
      <c r="F78" s="252"/>
      <c r="G78" s="182">
        <v>80407</v>
      </c>
      <c r="H78" s="263" t="s">
        <v>642</v>
      </c>
    </row>
    <row r="79" spans="1:8" ht="12.75" customHeight="1">
      <c r="A79" s="252"/>
      <c r="B79" s="253"/>
      <c r="C79" s="252"/>
      <c r="D79" s="182">
        <v>70805</v>
      </c>
      <c r="E79" s="262" t="s">
        <v>643</v>
      </c>
      <c r="F79" s="252"/>
      <c r="G79" s="182">
        <v>80408</v>
      </c>
      <c r="H79" s="263" t="s">
        <v>644</v>
      </c>
    </row>
    <row r="80" spans="1:8" ht="12.75" customHeight="1">
      <c r="A80" s="252"/>
      <c r="B80" s="253"/>
      <c r="C80" s="252"/>
      <c r="D80" s="182">
        <v>70806</v>
      </c>
      <c r="E80" s="262" t="s">
        <v>645</v>
      </c>
      <c r="F80" s="252"/>
      <c r="G80" s="182">
        <v>80409</v>
      </c>
      <c r="H80" s="263" t="s">
        <v>646</v>
      </c>
    </row>
    <row r="81" spans="1:8" ht="12.75" customHeight="1">
      <c r="A81" s="252"/>
      <c r="B81" s="253"/>
      <c r="C81" s="252"/>
      <c r="D81" s="182">
        <v>70807</v>
      </c>
      <c r="E81" s="262" t="s">
        <v>647</v>
      </c>
      <c r="F81" s="252"/>
      <c r="G81" s="182">
        <v>80410</v>
      </c>
      <c r="H81" s="263" t="s">
        <v>648</v>
      </c>
    </row>
    <row r="82" spans="1:8" ht="12.75" customHeight="1">
      <c r="A82" s="252"/>
      <c r="B82" s="253"/>
      <c r="C82" s="252"/>
      <c r="D82" s="182">
        <v>70901</v>
      </c>
      <c r="E82" s="262" t="s">
        <v>649</v>
      </c>
      <c r="F82" s="252"/>
      <c r="G82" s="182">
        <v>80411</v>
      </c>
      <c r="H82" s="263" t="s">
        <v>650</v>
      </c>
    </row>
    <row r="83" spans="1:8" ht="12.75" customHeight="1">
      <c r="A83" s="252"/>
      <c r="B83" s="253"/>
      <c r="C83" s="252"/>
      <c r="D83" s="182">
        <v>70902</v>
      </c>
      <c r="E83" s="262" t="s">
        <v>651</v>
      </c>
      <c r="F83" s="252"/>
      <c r="G83" s="182">
        <v>80412</v>
      </c>
      <c r="H83" s="263" t="s">
        <v>652</v>
      </c>
    </row>
    <row r="84" spans="1:8" ht="12.75" customHeight="1">
      <c r="A84" s="252"/>
      <c r="B84" s="253"/>
      <c r="C84" s="252"/>
      <c r="D84" s="182">
        <v>70903</v>
      </c>
      <c r="E84" s="262" t="s">
        <v>653</v>
      </c>
      <c r="F84" s="252"/>
      <c r="G84" s="182">
        <v>80413</v>
      </c>
      <c r="H84" s="263" t="s">
        <v>654</v>
      </c>
    </row>
    <row r="85" spans="1:8" ht="12.75" customHeight="1">
      <c r="A85" s="252"/>
      <c r="B85" s="253"/>
      <c r="C85" s="252"/>
      <c r="D85" s="182">
        <v>70904</v>
      </c>
      <c r="E85" s="262" t="s">
        <v>655</v>
      </c>
      <c r="F85" s="252"/>
      <c r="G85" s="182">
        <v>80414</v>
      </c>
      <c r="H85" s="263" t="s">
        <v>656</v>
      </c>
    </row>
    <row r="86" spans="1:8" ht="12.75" customHeight="1">
      <c r="A86" s="252"/>
      <c r="B86" s="253"/>
      <c r="C86" s="252"/>
      <c r="D86" s="182">
        <v>70905</v>
      </c>
      <c r="E86" s="262" t="s">
        <v>657</v>
      </c>
      <c r="F86" s="252"/>
      <c r="G86" s="182">
        <v>80415</v>
      </c>
      <c r="H86" s="263" t="s">
        <v>658</v>
      </c>
    </row>
    <row r="87" spans="1:8" ht="12.75" customHeight="1">
      <c r="A87" s="252"/>
      <c r="B87" s="253"/>
      <c r="C87" s="252"/>
      <c r="D87" s="182">
        <v>70906</v>
      </c>
      <c r="E87" s="262" t="s">
        <v>659</v>
      </c>
      <c r="F87" s="252"/>
      <c r="G87" s="182">
        <v>80416</v>
      </c>
      <c r="H87" s="263" t="s">
        <v>660</v>
      </c>
    </row>
    <row r="88" spans="1:8" ht="12.75" customHeight="1">
      <c r="A88" s="252"/>
      <c r="B88" s="253"/>
      <c r="C88" s="252"/>
      <c r="D88" s="182">
        <v>70907</v>
      </c>
      <c r="E88" s="262" t="s">
        <v>661</v>
      </c>
      <c r="F88" s="252"/>
      <c r="G88" s="182">
        <v>80417</v>
      </c>
      <c r="H88" s="263" t="s">
        <v>662</v>
      </c>
    </row>
    <row r="89" spans="1:8" ht="12.75" customHeight="1">
      <c r="A89" s="252"/>
      <c r="B89" s="253"/>
      <c r="C89" s="252"/>
      <c r="D89" s="182" t="s">
        <v>663</v>
      </c>
      <c r="E89" s="262" t="s">
        <v>664</v>
      </c>
      <c r="F89" s="252"/>
      <c r="G89" s="182">
        <v>80418</v>
      </c>
      <c r="H89" s="263" t="s">
        <v>665</v>
      </c>
    </row>
    <row r="90" spans="1:8" ht="12.75" customHeight="1">
      <c r="A90" s="252"/>
      <c r="B90" s="253"/>
      <c r="C90" s="252"/>
      <c r="D90" s="182">
        <v>71101</v>
      </c>
      <c r="E90" s="262" t="s">
        <v>666</v>
      </c>
      <c r="F90" s="252"/>
      <c r="G90" s="182">
        <v>80419</v>
      </c>
      <c r="H90" s="263" t="s">
        <v>667</v>
      </c>
    </row>
    <row r="91" spans="1:8" ht="12.75" customHeight="1">
      <c r="A91" s="252"/>
      <c r="B91" s="253"/>
      <c r="C91" s="252"/>
      <c r="D91" s="182">
        <v>71102</v>
      </c>
      <c r="E91" s="262" t="s">
        <v>668</v>
      </c>
      <c r="F91" s="252"/>
      <c r="G91" s="182">
        <v>80501</v>
      </c>
      <c r="H91" s="263" t="s">
        <v>669</v>
      </c>
    </row>
    <row r="92" spans="1:8" ht="12.75" customHeight="1">
      <c r="A92" s="252"/>
      <c r="B92" s="253"/>
      <c r="C92" s="252"/>
      <c r="D92" s="182">
        <v>71103</v>
      </c>
      <c r="E92" s="262" t="s">
        <v>670</v>
      </c>
      <c r="F92" s="252"/>
      <c r="G92" s="182">
        <v>80502</v>
      </c>
      <c r="H92" s="263" t="s">
        <v>671</v>
      </c>
    </row>
    <row r="93" spans="1:8" ht="12.75" customHeight="1">
      <c r="A93" s="252"/>
      <c r="B93" s="253"/>
      <c r="C93" s="252"/>
      <c r="D93" s="182">
        <v>71104</v>
      </c>
      <c r="E93" s="262" t="s">
        <v>672</v>
      </c>
      <c r="F93" s="252"/>
      <c r="G93" s="182">
        <v>80503</v>
      </c>
      <c r="H93" s="263" t="s">
        <v>673</v>
      </c>
    </row>
    <row r="94" spans="1:8" ht="12.75" customHeight="1">
      <c r="A94" s="252"/>
      <c r="B94" s="253"/>
      <c r="C94" s="252"/>
      <c r="D94" s="182">
        <v>71105</v>
      </c>
      <c r="E94" s="262" t="s">
        <v>674</v>
      </c>
      <c r="F94" s="252"/>
      <c r="G94" s="182">
        <v>80504</v>
      </c>
      <c r="H94" s="263" t="s">
        <v>675</v>
      </c>
    </row>
    <row r="95" spans="1:8" ht="12.75" customHeight="1">
      <c r="A95" s="252"/>
      <c r="B95" s="253"/>
      <c r="C95" s="252"/>
      <c r="D95" s="182">
        <v>71106</v>
      </c>
      <c r="E95" s="262" t="s">
        <v>676</v>
      </c>
      <c r="F95" s="252"/>
      <c r="G95" s="182">
        <v>80505</v>
      </c>
      <c r="H95" s="263" t="s">
        <v>677</v>
      </c>
    </row>
    <row r="96" spans="1:8" ht="12.75" customHeight="1">
      <c r="A96" s="252"/>
      <c r="B96" s="253"/>
      <c r="C96" s="252"/>
      <c r="D96" s="182">
        <v>71107</v>
      </c>
      <c r="E96" s="262" t="s">
        <v>678</v>
      </c>
      <c r="F96" s="252"/>
      <c r="G96" s="182">
        <v>80506</v>
      </c>
      <c r="H96" s="263" t="s">
        <v>679</v>
      </c>
    </row>
    <row r="97" spans="1:8" ht="12.75" customHeight="1">
      <c r="A97" s="252"/>
      <c r="B97" s="253"/>
      <c r="C97" s="252"/>
      <c r="D97" s="182">
        <v>71108</v>
      </c>
      <c r="E97" s="262" t="s">
        <v>680</v>
      </c>
      <c r="F97" s="252"/>
      <c r="G97" s="182">
        <v>80507</v>
      </c>
      <c r="H97" s="263" t="s">
        <v>681</v>
      </c>
    </row>
    <row r="98" spans="1:8" ht="12.75" customHeight="1">
      <c r="A98" s="252"/>
      <c r="B98" s="253"/>
      <c r="C98" s="252"/>
      <c r="D98" s="182">
        <v>71201</v>
      </c>
      <c r="E98" s="262" t="s">
        <v>682</v>
      </c>
      <c r="F98" s="252"/>
      <c r="G98" s="182">
        <v>80508</v>
      </c>
      <c r="H98" s="263" t="s">
        <v>683</v>
      </c>
    </row>
    <row r="99" spans="1:8" ht="12.75" customHeight="1">
      <c r="A99" s="252"/>
      <c r="B99" s="253"/>
      <c r="C99" s="252"/>
      <c r="D99" s="182">
        <v>71301</v>
      </c>
      <c r="E99" s="262" t="s">
        <v>684</v>
      </c>
      <c r="F99" s="252"/>
      <c r="G99" s="182">
        <v>80509</v>
      </c>
      <c r="H99" s="263" t="s">
        <v>685</v>
      </c>
    </row>
    <row r="100" spans="1:8" ht="12.75" customHeight="1">
      <c r="A100" s="252"/>
      <c r="B100" s="253"/>
      <c r="C100" s="252"/>
      <c r="D100" s="182">
        <v>71302</v>
      </c>
      <c r="E100" s="262" t="s">
        <v>686</v>
      </c>
      <c r="F100" s="252"/>
      <c r="G100" s="182">
        <v>80510</v>
      </c>
      <c r="H100" s="263" t="s">
        <v>687</v>
      </c>
    </row>
    <row r="101" spans="1:8" ht="12.75" customHeight="1">
      <c r="A101" s="252"/>
      <c r="B101" s="253"/>
      <c r="C101" s="252"/>
      <c r="D101" s="182">
        <v>71303</v>
      </c>
      <c r="E101" s="262" t="s">
        <v>688</v>
      </c>
      <c r="F101" s="252"/>
      <c r="G101" s="182">
        <v>80511</v>
      </c>
      <c r="H101" s="263" t="s">
        <v>689</v>
      </c>
    </row>
    <row r="102" spans="1:8" ht="12.75" customHeight="1">
      <c r="A102" s="252"/>
      <c r="B102" s="253"/>
      <c r="C102" s="252"/>
      <c r="D102" s="182">
        <v>71401</v>
      </c>
      <c r="E102" s="262" t="s">
        <v>690</v>
      </c>
      <c r="F102" s="252"/>
      <c r="G102" s="182">
        <v>80512</v>
      </c>
      <c r="H102" s="263" t="s">
        <v>691</v>
      </c>
    </row>
    <row r="103" spans="1:8" ht="12.75" customHeight="1">
      <c r="A103" s="252"/>
      <c r="B103" s="253"/>
      <c r="C103" s="252"/>
      <c r="D103" s="182">
        <v>71402</v>
      </c>
      <c r="E103" s="262" t="s">
        <v>692</v>
      </c>
      <c r="F103" s="252"/>
      <c r="G103" s="182">
        <v>80513</v>
      </c>
      <c r="H103" s="263" t="s">
        <v>592</v>
      </c>
    </row>
    <row r="104" spans="1:8" ht="12.75" customHeight="1">
      <c r="A104" s="252"/>
      <c r="B104" s="253"/>
      <c r="C104" s="252"/>
      <c r="D104" s="182">
        <v>71403</v>
      </c>
      <c r="E104" s="262" t="s">
        <v>693</v>
      </c>
      <c r="F104" s="252"/>
      <c r="G104" s="182">
        <v>80514</v>
      </c>
      <c r="H104" s="263" t="s">
        <v>694</v>
      </c>
    </row>
    <row r="105" spans="1:8" ht="12.75" customHeight="1">
      <c r="A105" s="252"/>
      <c r="B105" s="253"/>
      <c r="C105" s="252"/>
      <c r="D105" s="182">
        <v>71404</v>
      </c>
      <c r="E105" s="262" t="s">
        <v>695</v>
      </c>
      <c r="F105" s="252"/>
      <c r="G105" s="182">
        <v>80515</v>
      </c>
      <c r="H105" s="263" t="s">
        <v>696</v>
      </c>
    </row>
    <row r="106" spans="1:8" ht="12.75" customHeight="1">
      <c r="A106" s="252"/>
      <c r="B106" s="253"/>
      <c r="C106" s="252"/>
      <c r="D106" s="182">
        <v>71405</v>
      </c>
      <c r="E106" s="262" t="s">
        <v>697</v>
      </c>
      <c r="F106" s="252"/>
      <c r="G106" s="182">
        <v>80516</v>
      </c>
      <c r="H106" s="263" t="s">
        <v>698</v>
      </c>
    </row>
    <row r="107" spans="1:8" ht="12.75" customHeight="1">
      <c r="A107" s="252"/>
      <c r="B107" s="253"/>
      <c r="C107" s="252"/>
      <c r="D107" s="182">
        <v>71406</v>
      </c>
      <c r="E107" s="262" t="s">
        <v>699</v>
      </c>
      <c r="F107" s="252"/>
      <c r="G107" s="182">
        <v>80517</v>
      </c>
      <c r="H107" s="263" t="s">
        <v>700</v>
      </c>
    </row>
    <row r="108" spans="1:8" ht="12.75" customHeight="1">
      <c r="A108" s="252"/>
      <c r="B108" s="253"/>
      <c r="C108" s="252"/>
      <c r="D108" s="182">
        <v>71407</v>
      </c>
      <c r="E108" s="262" t="s">
        <v>701</v>
      </c>
      <c r="F108" s="252"/>
      <c r="G108" s="182">
        <v>80518</v>
      </c>
      <c r="H108" s="263" t="s">
        <v>702</v>
      </c>
    </row>
    <row r="109" spans="1:8" ht="12.75" customHeight="1">
      <c r="A109" s="252"/>
      <c r="B109" s="253"/>
      <c r="C109" s="252"/>
      <c r="D109" s="182">
        <v>71408</v>
      </c>
      <c r="E109" s="262" t="s">
        <v>703</v>
      </c>
      <c r="F109" s="252"/>
      <c r="G109" s="182">
        <v>80519</v>
      </c>
      <c r="H109" s="263" t="s">
        <v>704</v>
      </c>
    </row>
    <row r="110" spans="1:8" ht="12.75" customHeight="1">
      <c r="A110" s="252"/>
      <c r="B110" s="253"/>
      <c r="C110" s="252"/>
      <c r="D110" s="182">
        <v>71409</v>
      </c>
      <c r="E110" s="262" t="s">
        <v>705</v>
      </c>
      <c r="F110" s="252"/>
      <c r="G110" s="182">
        <v>80520</v>
      </c>
      <c r="H110" s="263" t="s">
        <v>706</v>
      </c>
    </row>
    <row r="111" spans="1:8" ht="12.75" customHeight="1">
      <c r="A111" s="252"/>
      <c r="B111" s="253"/>
      <c r="C111" s="252"/>
      <c r="D111" s="182">
        <v>71410</v>
      </c>
      <c r="E111" s="262" t="s">
        <v>707</v>
      </c>
      <c r="F111" s="252"/>
      <c r="G111" s="182">
        <v>80521</v>
      </c>
      <c r="H111" s="263" t="s">
        <v>708</v>
      </c>
    </row>
    <row r="112" spans="1:8" ht="12.75" customHeight="1">
      <c r="A112" s="252"/>
      <c r="B112" s="253"/>
      <c r="C112" s="252"/>
      <c r="D112" s="182">
        <v>71411</v>
      </c>
      <c r="E112" s="262" t="s">
        <v>709</v>
      </c>
      <c r="F112" s="252"/>
      <c r="G112" s="182">
        <v>80522</v>
      </c>
      <c r="H112" s="263" t="s">
        <v>710</v>
      </c>
    </row>
    <row r="113" spans="1:8" ht="12.75" customHeight="1">
      <c r="A113" s="252"/>
      <c r="B113" s="253"/>
      <c r="C113" s="252"/>
      <c r="D113" s="182">
        <v>71412</v>
      </c>
      <c r="E113" s="262" t="s">
        <v>711</v>
      </c>
      <c r="F113" s="252"/>
      <c r="G113" s="182">
        <v>80523</v>
      </c>
      <c r="H113" s="263" t="s">
        <v>712</v>
      </c>
    </row>
    <row r="114" spans="1:8" ht="12.75" customHeight="1">
      <c r="A114" s="252"/>
      <c r="B114" s="253"/>
      <c r="C114" s="252"/>
      <c r="D114" s="182">
        <v>71413</v>
      </c>
      <c r="E114" s="262" t="s">
        <v>713</v>
      </c>
      <c r="F114" s="252"/>
      <c r="G114" s="182">
        <v>80524</v>
      </c>
      <c r="H114" s="263" t="s">
        <v>714</v>
      </c>
    </row>
    <row r="115" spans="1:8" ht="12.75" customHeight="1">
      <c r="A115" s="252"/>
      <c r="B115" s="253"/>
      <c r="C115" s="252"/>
      <c r="D115" s="182" t="s">
        <v>171</v>
      </c>
      <c r="E115" s="265" t="s">
        <v>715</v>
      </c>
      <c r="F115" s="252"/>
      <c r="G115" s="182">
        <v>80601</v>
      </c>
      <c r="H115" s="263" t="s">
        <v>716</v>
      </c>
    </row>
    <row r="116" spans="1:8" ht="12.75" customHeight="1">
      <c r="A116" s="252"/>
      <c r="B116" s="253"/>
      <c r="C116" s="252"/>
      <c r="D116" s="182" t="s">
        <v>171</v>
      </c>
      <c r="E116" s="265" t="s">
        <v>717</v>
      </c>
      <c r="F116" s="252"/>
      <c r="G116" s="182">
        <v>80602</v>
      </c>
      <c r="H116" s="263" t="s">
        <v>718</v>
      </c>
    </row>
    <row r="117" spans="1:8" ht="12.75" customHeight="1">
      <c r="A117" s="252"/>
      <c r="B117" s="253"/>
      <c r="C117" s="252"/>
      <c r="D117" s="182" t="s">
        <v>171</v>
      </c>
      <c r="E117" s="265" t="s">
        <v>719</v>
      </c>
      <c r="F117" s="252"/>
      <c r="G117" s="182">
        <v>80603</v>
      </c>
      <c r="H117" s="263" t="s">
        <v>720</v>
      </c>
    </row>
    <row r="118" spans="1:8" ht="12.75" customHeight="1">
      <c r="A118" s="252"/>
      <c r="B118" s="253"/>
      <c r="C118" s="252"/>
      <c r="D118" s="182" t="s">
        <v>171</v>
      </c>
      <c r="E118" s="265" t="s">
        <v>721</v>
      </c>
      <c r="F118" s="252"/>
      <c r="G118" s="182">
        <v>80604</v>
      </c>
      <c r="H118" s="263" t="s">
        <v>722</v>
      </c>
    </row>
    <row r="119" spans="1:8" ht="12.75" customHeight="1">
      <c r="A119" s="252"/>
      <c r="B119" s="253"/>
      <c r="C119" s="252"/>
      <c r="D119" s="182" t="s">
        <v>171</v>
      </c>
      <c r="E119" s="265" t="s">
        <v>723</v>
      </c>
      <c r="F119" s="252"/>
      <c r="G119" s="182">
        <v>80605</v>
      </c>
      <c r="H119" s="263" t="s">
        <v>724</v>
      </c>
    </row>
    <row r="120" spans="1:8" ht="12.75" customHeight="1">
      <c r="A120" s="252"/>
      <c r="B120" s="253"/>
      <c r="C120" s="252"/>
      <c r="D120" s="182" t="s">
        <v>171</v>
      </c>
      <c r="E120" s="265" t="s">
        <v>725</v>
      </c>
      <c r="F120" s="252"/>
      <c r="G120" s="182">
        <v>80606</v>
      </c>
      <c r="H120" s="263" t="s">
        <v>726</v>
      </c>
    </row>
    <row r="121" spans="1:8" ht="12.75" customHeight="1">
      <c r="A121" s="252"/>
      <c r="B121" s="253"/>
      <c r="C121" s="252"/>
      <c r="D121" s="182" t="s">
        <v>171</v>
      </c>
      <c r="E121" s="265" t="s">
        <v>727</v>
      </c>
      <c r="F121" s="252"/>
      <c r="G121" s="182">
        <v>80607</v>
      </c>
      <c r="H121" s="263" t="s">
        <v>728</v>
      </c>
    </row>
    <row r="122" spans="1:8" ht="12.75" customHeight="1">
      <c r="A122" s="252"/>
      <c r="B122" s="253"/>
      <c r="C122" s="252"/>
      <c r="D122" s="182">
        <v>71501</v>
      </c>
      <c r="E122" s="262" t="s">
        <v>729</v>
      </c>
      <c r="F122" s="252"/>
      <c r="G122" s="182">
        <v>80608</v>
      </c>
      <c r="H122" s="263" t="s">
        <v>730</v>
      </c>
    </row>
    <row r="123" spans="1:8" ht="12.75" customHeight="1">
      <c r="A123" s="252"/>
      <c r="B123" s="253"/>
      <c r="C123" s="252"/>
      <c r="D123" s="182">
        <v>71502</v>
      </c>
      <c r="E123" s="262" t="s">
        <v>731</v>
      </c>
      <c r="F123" s="252"/>
      <c r="G123" s="182">
        <v>80609</v>
      </c>
      <c r="H123" s="263" t="s">
        <v>732</v>
      </c>
    </row>
    <row r="124" spans="1:8" ht="12.75" customHeight="1">
      <c r="A124" s="252"/>
      <c r="B124" s="253"/>
      <c r="C124" s="252"/>
      <c r="D124" s="182">
        <v>71503</v>
      </c>
      <c r="E124" s="262" t="s">
        <v>733</v>
      </c>
      <c r="F124" s="252"/>
      <c r="G124" s="182">
        <v>80610</v>
      </c>
      <c r="H124" s="263" t="s">
        <v>734</v>
      </c>
    </row>
    <row r="125" spans="1:8" ht="12.75" customHeight="1">
      <c r="A125" s="252"/>
      <c r="B125" s="253"/>
      <c r="C125" s="252"/>
      <c r="D125" s="182">
        <v>71504</v>
      </c>
      <c r="E125" s="262" t="s">
        <v>735</v>
      </c>
      <c r="F125" s="252"/>
      <c r="G125" s="182">
        <v>80611</v>
      </c>
      <c r="H125" s="263" t="s">
        <v>736</v>
      </c>
    </row>
    <row r="126" spans="1:8" ht="12.75" customHeight="1">
      <c r="A126" s="252"/>
      <c r="B126" s="253"/>
      <c r="C126" s="252"/>
      <c r="D126" s="182">
        <v>71505</v>
      </c>
      <c r="E126" s="262" t="s">
        <v>737</v>
      </c>
      <c r="F126" s="252"/>
      <c r="G126" s="182">
        <v>80612</v>
      </c>
      <c r="H126" s="263" t="s">
        <v>738</v>
      </c>
    </row>
    <row r="127" spans="1:8" ht="12.75" customHeight="1">
      <c r="A127" s="252"/>
      <c r="B127" s="253"/>
      <c r="C127" s="252"/>
      <c r="D127" s="182">
        <v>71506</v>
      </c>
      <c r="E127" s="262" t="s">
        <v>739</v>
      </c>
      <c r="F127" s="252"/>
      <c r="G127" s="182">
        <v>80613</v>
      </c>
      <c r="H127" s="263" t="s">
        <v>740</v>
      </c>
    </row>
    <row r="128" spans="1:8" ht="12.75" customHeight="1">
      <c r="A128" s="252"/>
      <c r="B128" s="253"/>
      <c r="C128" s="252"/>
      <c r="D128" s="182">
        <v>71507</v>
      </c>
      <c r="E128" s="262" t="s">
        <v>741</v>
      </c>
      <c r="F128" s="252"/>
      <c r="G128" s="182">
        <v>80614</v>
      </c>
      <c r="H128" s="263" t="s">
        <v>742</v>
      </c>
    </row>
    <row r="129" spans="1:8" ht="12.75" customHeight="1">
      <c r="A129" s="252"/>
      <c r="B129" s="253"/>
      <c r="C129" s="252"/>
      <c r="D129" s="182">
        <v>71508</v>
      </c>
      <c r="E129" s="262" t="s">
        <v>743</v>
      </c>
      <c r="F129" s="252"/>
      <c r="G129" s="182">
        <v>80615</v>
      </c>
      <c r="H129" s="263" t="s">
        <v>744</v>
      </c>
    </row>
    <row r="130" spans="1:8" ht="12.75" customHeight="1">
      <c r="A130" s="252"/>
      <c r="B130" s="253"/>
      <c r="C130" s="252"/>
      <c r="D130" s="182">
        <v>71509</v>
      </c>
      <c r="E130" s="262" t="s">
        <v>745</v>
      </c>
      <c r="F130" s="252"/>
      <c r="G130" s="182">
        <v>80616</v>
      </c>
      <c r="H130" s="263" t="s">
        <v>746</v>
      </c>
    </row>
    <row r="131" spans="1:8" ht="12.75" customHeight="1">
      <c r="A131" s="252"/>
      <c r="B131" s="253"/>
      <c r="C131" s="252"/>
      <c r="D131" s="182">
        <v>71510</v>
      </c>
      <c r="E131" s="262" t="s">
        <v>747</v>
      </c>
      <c r="F131" s="252"/>
      <c r="G131" s="182">
        <v>80701</v>
      </c>
      <c r="H131" s="263" t="s">
        <v>748</v>
      </c>
    </row>
    <row r="132" spans="1:8" ht="12.75" customHeight="1">
      <c r="A132" s="252"/>
      <c r="B132" s="253"/>
      <c r="C132" s="252"/>
      <c r="D132" s="182">
        <v>71601</v>
      </c>
      <c r="E132" s="262" t="s">
        <v>749</v>
      </c>
      <c r="F132" s="252"/>
      <c r="G132" s="182">
        <v>80702</v>
      </c>
      <c r="H132" s="263" t="s">
        <v>750</v>
      </c>
    </row>
    <row r="133" spans="1:8" ht="12.75" customHeight="1">
      <c r="A133" s="252"/>
      <c r="B133" s="253"/>
      <c r="C133" s="252"/>
      <c r="D133" s="182">
        <v>71602</v>
      </c>
      <c r="E133" s="262" t="s">
        <v>751</v>
      </c>
      <c r="F133" s="252"/>
      <c r="G133" s="182">
        <v>80703</v>
      </c>
      <c r="H133" s="263" t="s">
        <v>752</v>
      </c>
    </row>
    <row r="134" spans="1:8" ht="12.75" customHeight="1">
      <c r="A134" s="252"/>
      <c r="B134" s="253"/>
      <c r="C134" s="252"/>
      <c r="D134" s="182">
        <v>71603</v>
      </c>
      <c r="E134" s="262" t="s">
        <v>753</v>
      </c>
      <c r="F134" s="252"/>
      <c r="G134" s="182">
        <v>80704</v>
      </c>
      <c r="H134" s="263" t="s">
        <v>754</v>
      </c>
    </row>
    <row r="135" spans="1:8" ht="12.75" customHeight="1">
      <c r="A135" s="252"/>
      <c r="B135" s="253"/>
      <c r="C135" s="252"/>
      <c r="D135" s="182">
        <v>71604</v>
      </c>
      <c r="E135" s="262" t="s">
        <v>755</v>
      </c>
      <c r="F135" s="252"/>
      <c r="G135" s="182">
        <v>80705</v>
      </c>
      <c r="H135" s="263" t="s">
        <v>756</v>
      </c>
    </row>
    <row r="136" spans="1:8" ht="12.75" customHeight="1">
      <c r="A136" s="252"/>
      <c r="B136" s="253"/>
      <c r="C136" s="252"/>
      <c r="D136" s="182">
        <v>71605</v>
      </c>
      <c r="E136" s="262" t="s">
        <v>757</v>
      </c>
      <c r="F136" s="252"/>
      <c r="G136" s="182">
        <v>80706</v>
      </c>
      <c r="H136" s="263" t="s">
        <v>758</v>
      </c>
    </row>
    <row r="137" spans="1:8" ht="12.75" customHeight="1">
      <c r="A137" s="252"/>
      <c r="B137" s="253"/>
      <c r="C137" s="252"/>
      <c r="D137" s="182">
        <v>71701</v>
      </c>
      <c r="E137" s="262" t="s">
        <v>759</v>
      </c>
      <c r="F137" s="252"/>
      <c r="G137" s="182">
        <v>80707</v>
      </c>
      <c r="H137" s="263" t="s">
        <v>760</v>
      </c>
    </row>
    <row r="138" spans="1:8" ht="12.75" customHeight="1">
      <c r="A138" s="252"/>
      <c r="B138" s="253"/>
      <c r="C138" s="252"/>
      <c r="D138" s="182">
        <v>71702</v>
      </c>
      <c r="E138" s="262" t="s">
        <v>761</v>
      </c>
      <c r="F138" s="252"/>
      <c r="G138" s="182">
        <v>80708</v>
      </c>
      <c r="H138" s="263" t="s">
        <v>762</v>
      </c>
    </row>
    <row r="139" spans="1:8" ht="12.75" customHeight="1">
      <c r="A139" s="252"/>
      <c r="B139" s="253"/>
      <c r="C139" s="252"/>
      <c r="D139" s="182">
        <v>71703</v>
      </c>
      <c r="E139" s="262" t="s">
        <v>763</v>
      </c>
      <c r="F139" s="252"/>
      <c r="G139" s="182">
        <v>80709</v>
      </c>
      <c r="H139" s="263" t="s">
        <v>764</v>
      </c>
    </row>
    <row r="140" spans="1:8" ht="12.75" customHeight="1">
      <c r="A140" s="252"/>
      <c r="B140" s="253"/>
      <c r="C140" s="252"/>
      <c r="D140" s="182">
        <v>71704</v>
      </c>
      <c r="E140" s="262" t="s">
        <v>765</v>
      </c>
      <c r="F140" s="252"/>
      <c r="G140" s="182">
        <v>80710</v>
      </c>
      <c r="H140" s="263" t="s">
        <v>766</v>
      </c>
    </row>
    <row r="141" spans="1:8" ht="12.75" customHeight="1">
      <c r="A141" s="252"/>
      <c r="B141" s="253"/>
      <c r="C141" s="252"/>
      <c r="D141" s="182">
        <v>71705</v>
      </c>
      <c r="E141" s="262" t="s">
        <v>767</v>
      </c>
      <c r="F141" s="252"/>
      <c r="G141" s="182">
        <v>80711</v>
      </c>
      <c r="H141" s="263" t="s">
        <v>768</v>
      </c>
    </row>
    <row r="142" spans="1:8" ht="12.75" customHeight="1">
      <c r="A142" s="252"/>
      <c r="B142" s="253"/>
      <c r="C142" s="252"/>
      <c r="D142" s="182">
        <v>71706</v>
      </c>
      <c r="E142" s="265" t="s">
        <v>769</v>
      </c>
      <c r="F142" s="252"/>
      <c r="G142" s="182">
        <v>80712</v>
      </c>
      <c r="H142" s="263" t="s">
        <v>770</v>
      </c>
    </row>
    <row r="143" spans="1:8" ht="12.75" customHeight="1">
      <c r="A143" s="252"/>
      <c r="B143" s="253"/>
      <c r="C143" s="252"/>
      <c r="D143" s="182">
        <v>71707</v>
      </c>
      <c r="E143" s="265" t="s">
        <v>771</v>
      </c>
      <c r="F143" s="252"/>
      <c r="G143" s="182">
        <v>80713</v>
      </c>
      <c r="H143" s="263" t="s">
        <v>772</v>
      </c>
    </row>
    <row r="144" spans="1:8" ht="12.75" customHeight="1">
      <c r="A144" s="252"/>
      <c r="B144" s="253"/>
      <c r="C144" s="252"/>
      <c r="D144" s="182">
        <v>71708</v>
      </c>
      <c r="E144" s="265" t="s">
        <v>773</v>
      </c>
      <c r="F144" s="252"/>
      <c r="G144" s="182">
        <v>80714</v>
      </c>
      <c r="H144" s="263" t="s">
        <v>774</v>
      </c>
    </row>
    <row r="145" spans="1:8" ht="12.75" customHeight="1">
      <c r="A145" s="252"/>
      <c r="B145" s="253"/>
      <c r="C145" s="252"/>
      <c r="D145" s="182">
        <v>71801</v>
      </c>
      <c r="E145" s="262" t="s">
        <v>775</v>
      </c>
      <c r="F145" s="252"/>
      <c r="G145" s="182">
        <v>80715</v>
      </c>
      <c r="H145" s="263" t="s">
        <v>776</v>
      </c>
    </row>
    <row r="146" spans="1:8" ht="12.75" customHeight="1">
      <c r="A146" s="252"/>
      <c r="B146" s="253"/>
      <c r="C146" s="252"/>
      <c r="D146" s="182">
        <v>71802</v>
      </c>
      <c r="E146" s="262" t="s">
        <v>777</v>
      </c>
      <c r="F146" s="252"/>
      <c r="G146" s="182">
        <v>80716</v>
      </c>
      <c r="H146" s="263" t="s">
        <v>778</v>
      </c>
    </row>
    <row r="147" spans="1:8" ht="12.75" customHeight="1">
      <c r="A147" s="252"/>
      <c r="B147" s="253"/>
      <c r="C147" s="252"/>
      <c r="D147" s="182">
        <v>71803</v>
      </c>
      <c r="E147" s="262" t="s">
        <v>779</v>
      </c>
      <c r="F147" s="252"/>
      <c r="G147" s="182">
        <v>80717</v>
      </c>
      <c r="H147" s="263" t="s">
        <v>780</v>
      </c>
    </row>
    <row r="148" spans="1:8" ht="12.75" customHeight="1">
      <c r="A148" s="252"/>
      <c r="B148" s="253"/>
      <c r="C148" s="252"/>
      <c r="D148" s="182">
        <v>71804</v>
      </c>
      <c r="E148" s="262" t="s">
        <v>781</v>
      </c>
      <c r="F148" s="252"/>
      <c r="G148" s="182">
        <v>80718</v>
      </c>
      <c r="H148" s="263" t="s">
        <v>782</v>
      </c>
    </row>
    <row r="149" spans="1:8" ht="12.75" customHeight="1">
      <c r="A149" s="252"/>
      <c r="B149" s="253"/>
      <c r="C149" s="252"/>
      <c r="D149" s="182">
        <v>71805</v>
      </c>
      <c r="E149" s="262" t="s">
        <v>783</v>
      </c>
      <c r="F149" s="252"/>
      <c r="G149" s="182">
        <v>80719</v>
      </c>
      <c r="H149" s="263" t="s">
        <v>784</v>
      </c>
    </row>
    <row r="150" spans="1:8" ht="12.75" customHeight="1">
      <c r="A150" s="252"/>
      <c r="B150" s="253"/>
      <c r="C150" s="252"/>
      <c r="D150" s="182">
        <v>71806</v>
      </c>
      <c r="E150" s="262" t="s">
        <v>785</v>
      </c>
      <c r="F150" s="252"/>
      <c r="G150" s="182">
        <v>80720</v>
      </c>
      <c r="H150" s="263" t="s">
        <v>786</v>
      </c>
    </row>
    <row r="151" spans="1:8" ht="12.75" customHeight="1">
      <c r="A151" s="252"/>
      <c r="B151" s="253"/>
      <c r="C151" s="252"/>
      <c r="D151" s="182">
        <v>71807</v>
      </c>
      <c r="E151" s="262" t="s">
        <v>787</v>
      </c>
      <c r="F151" s="252"/>
      <c r="G151" s="182">
        <v>80721</v>
      </c>
      <c r="H151" s="263" t="s">
        <v>788</v>
      </c>
    </row>
    <row r="152" spans="1:8" ht="12.75" customHeight="1">
      <c r="A152" s="252"/>
      <c r="B152" s="253"/>
      <c r="C152" s="252"/>
      <c r="D152" s="182">
        <v>71808</v>
      </c>
      <c r="E152" s="262" t="s">
        <v>789</v>
      </c>
      <c r="F152" s="252"/>
      <c r="G152" s="182">
        <v>80722</v>
      </c>
      <c r="H152" s="263" t="s">
        <v>790</v>
      </c>
    </row>
    <row r="153" spans="1:8" ht="12.75" customHeight="1">
      <c r="A153" s="252"/>
      <c r="B153" s="253"/>
      <c r="C153" s="252"/>
      <c r="D153" s="182">
        <v>71809</v>
      </c>
      <c r="E153" s="262" t="s">
        <v>791</v>
      </c>
      <c r="F153" s="252"/>
      <c r="G153" s="182">
        <v>80723</v>
      </c>
      <c r="H153" s="263" t="s">
        <v>792</v>
      </c>
    </row>
    <row r="154" spans="1:8" ht="12.75" customHeight="1">
      <c r="A154" s="252"/>
      <c r="B154" s="253"/>
      <c r="C154" s="252"/>
      <c r="D154" s="182">
        <v>71901</v>
      </c>
      <c r="E154" s="262" t="s">
        <v>793</v>
      </c>
      <c r="F154" s="252"/>
      <c r="G154" s="182">
        <v>80724</v>
      </c>
      <c r="H154" s="263" t="s">
        <v>794</v>
      </c>
    </row>
    <row r="155" spans="1:8" ht="12.75" customHeight="1">
      <c r="A155" s="252"/>
      <c r="B155" s="253"/>
      <c r="C155" s="252"/>
      <c r="D155" s="182">
        <v>71902</v>
      </c>
      <c r="E155" s="262" t="s">
        <v>795</v>
      </c>
      <c r="F155" s="252"/>
      <c r="G155" s="182">
        <v>80801</v>
      </c>
      <c r="H155" s="263" t="s">
        <v>796</v>
      </c>
    </row>
    <row r="156" spans="1:8" ht="12.75" customHeight="1">
      <c r="A156" s="252"/>
      <c r="B156" s="253"/>
      <c r="C156" s="252"/>
      <c r="D156" s="182">
        <v>71903</v>
      </c>
      <c r="E156" s="262" t="s">
        <v>797</v>
      </c>
      <c r="F156" s="252"/>
      <c r="G156" s="182">
        <v>80802</v>
      </c>
      <c r="H156" s="263" t="s">
        <v>798</v>
      </c>
    </row>
    <row r="157" spans="1:8" ht="12.75" customHeight="1">
      <c r="A157" s="252"/>
      <c r="B157" s="253"/>
      <c r="C157" s="252"/>
      <c r="D157" s="182">
        <v>71904</v>
      </c>
      <c r="E157" s="262" t="s">
        <v>799</v>
      </c>
      <c r="F157" s="252"/>
      <c r="G157" s="182">
        <v>80803</v>
      </c>
      <c r="H157" s="263" t="s">
        <v>800</v>
      </c>
    </row>
    <row r="158" spans="1:8" ht="12.75" customHeight="1">
      <c r="A158" s="252"/>
      <c r="B158" s="253"/>
      <c r="C158" s="252"/>
      <c r="D158" s="182">
        <v>72101</v>
      </c>
      <c r="E158" s="262" t="s">
        <v>801</v>
      </c>
      <c r="F158" s="252"/>
      <c r="G158" s="182">
        <v>80804</v>
      </c>
      <c r="H158" s="263" t="s">
        <v>802</v>
      </c>
    </row>
    <row r="159" spans="1:8" ht="12.75" customHeight="1">
      <c r="A159" s="252"/>
      <c r="B159" s="253"/>
      <c r="C159" s="252"/>
      <c r="D159" s="182">
        <v>72102</v>
      </c>
      <c r="E159" s="262" t="s">
        <v>803</v>
      </c>
      <c r="F159" s="252"/>
      <c r="G159" s="182">
        <v>80805</v>
      </c>
      <c r="H159" s="263" t="s">
        <v>804</v>
      </c>
    </row>
    <row r="160" spans="1:8" ht="12.75" customHeight="1">
      <c r="A160" s="252"/>
      <c r="B160" s="253"/>
      <c r="C160" s="252"/>
      <c r="D160" s="182">
        <v>72103</v>
      </c>
      <c r="E160" s="262" t="s">
        <v>805</v>
      </c>
      <c r="F160" s="252"/>
      <c r="G160" s="182">
        <v>80806</v>
      </c>
      <c r="H160" s="263" t="s">
        <v>806</v>
      </c>
    </row>
    <row r="161" spans="1:8" ht="12.75" customHeight="1">
      <c r="A161" s="252"/>
      <c r="B161" s="253"/>
      <c r="C161" s="252"/>
      <c r="D161" s="182">
        <v>72104</v>
      </c>
      <c r="E161" s="262" t="s">
        <v>807</v>
      </c>
      <c r="F161" s="252"/>
      <c r="G161" s="182">
        <v>80807</v>
      </c>
      <c r="H161" s="263" t="s">
        <v>808</v>
      </c>
    </row>
    <row r="162" spans="1:8" ht="12.75" customHeight="1">
      <c r="A162" s="252"/>
      <c r="B162" s="253"/>
      <c r="C162" s="252"/>
      <c r="D162" s="182">
        <v>72105</v>
      </c>
      <c r="E162" s="262" t="s">
        <v>809</v>
      </c>
      <c r="F162" s="252"/>
      <c r="G162" s="182">
        <v>80808</v>
      </c>
      <c r="H162" s="263" t="s">
        <v>810</v>
      </c>
    </row>
    <row r="163" spans="1:8" ht="12.75" customHeight="1">
      <c r="A163" s="252"/>
      <c r="B163" s="253"/>
      <c r="C163" s="252"/>
      <c r="D163" s="182">
        <v>72201</v>
      </c>
      <c r="E163" s="262" t="s">
        <v>811</v>
      </c>
      <c r="F163" s="252"/>
      <c r="G163" s="182">
        <v>80809</v>
      </c>
      <c r="H163" s="263" t="s">
        <v>812</v>
      </c>
    </row>
    <row r="164" spans="1:8" ht="12.75" customHeight="1">
      <c r="A164" s="252"/>
      <c r="B164" s="253"/>
      <c r="C164" s="252"/>
      <c r="D164" s="182">
        <v>72202</v>
      </c>
      <c r="E164" s="262" t="s">
        <v>813</v>
      </c>
      <c r="F164" s="252"/>
      <c r="G164" s="182">
        <v>80810</v>
      </c>
      <c r="H164" s="263" t="s">
        <v>814</v>
      </c>
    </row>
    <row r="165" spans="1:8" ht="12.75" customHeight="1">
      <c r="A165" s="252"/>
      <c r="B165" s="253"/>
      <c r="C165" s="252"/>
      <c r="D165" s="182">
        <v>72203</v>
      </c>
      <c r="E165" s="262" t="s">
        <v>815</v>
      </c>
      <c r="F165" s="252"/>
      <c r="G165" s="182">
        <v>80811</v>
      </c>
      <c r="H165" s="263" t="s">
        <v>816</v>
      </c>
    </row>
    <row r="166" spans="1:8" ht="12.75" customHeight="1">
      <c r="A166" s="252"/>
      <c r="B166" s="253"/>
      <c r="C166" s="253"/>
      <c r="D166" s="182">
        <v>72204</v>
      </c>
      <c r="E166" s="262" t="s">
        <v>817</v>
      </c>
      <c r="F166" s="252"/>
      <c r="G166" s="182">
        <v>80812</v>
      </c>
      <c r="H166" s="263" t="s">
        <v>818</v>
      </c>
    </row>
    <row r="167" spans="1:8" ht="12.75" customHeight="1">
      <c r="A167" s="252"/>
      <c r="B167" s="253"/>
      <c r="C167" s="253"/>
      <c r="D167" s="182">
        <v>72205</v>
      </c>
      <c r="E167" s="262" t="s">
        <v>819</v>
      </c>
      <c r="F167" s="252"/>
      <c r="G167" s="182">
        <v>80813</v>
      </c>
      <c r="H167" s="263" t="s">
        <v>820</v>
      </c>
    </row>
    <row r="168" spans="1:8" ht="12.75" customHeight="1">
      <c r="A168" s="252"/>
      <c r="B168" s="253"/>
      <c r="C168" s="253"/>
      <c r="D168" s="182">
        <v>72206</v>
      </c>
      <c r="E168" s="262" t="s">
        <v>821</v>
      </c>
      <c r="F168" s="252"/>
      <c r="G168" s="182">
        <v>80814</v>
      </c>
      <c r="H168" s="263" t="s">
        <v>822</v>
      </c>
    </row>
    <row r="169" spans="1:8" ht="12.75" customHeight="1">
      <c r="A169" s="252"/>
      <c r="B169" s="253"/>
      <c r="C169" s="253"/>
      <c r="D169" s="182">
        <v>72207</v>
      </c>
      <c r="E169" s="262" t="s">
        <v>823</v>
      </c>
      <c r="F169" s="252"/>
      <c r="G169" s="182">
        <v>80815</v>
      </c>
      <c r="H169" s="263" t="s">
        <v>824</v>
      </c>
    </row>
    <row r="170" spans="1:8" ht="12.75" customHeight="1">
      <c r="A170" s="252"/>
      <c r="B170" s="253"/>
      <c r="C170" s="253"/>
      <c r="D170" s="182">
        <v>72208</v>
      </c>
      <c r="E170" s="262" t="s">
        <v>825</v>
      </c>
      <c r="F170" s="252"/>
      <c r="G170" s="182">
        <v>80816</v>
      </c>
      <c r="H170" s="263" t="s">
        <v>826</v>
      </c>
    </row>
    <row r="171" spans="1:8" ht="12.75" customHeight="1">
      <c r="A171" s="252"/>
      <c r="B171" s="253"/>
      <c r="C171" s="253"/>
      <c r="D171" s="182">
        <v>72209</v>
      </c>
      <c r="E171" s="262" t="s">
        <v>827</v>
      </c>
      <c r="F171" s="252"/>
      <c r="G171" s="182">
        <v>80817</v>
      </c>
      <c r="H171" s="263" t="s">
        <v>778</v>
      </c>
    </row>
    <row r="172" spans="1:8" ht="12.75" customHeight="1">
      <c r="A172" s="252"/>
      <c r="B172" s="253"/>
      <c r="C172" s="253"/>
      <c r="D172" s="182">
        <v>72210</v>
      </c>
      <c r="E172" s="262" t="s">
        <v>828</v>
      </c>
      <c r="F172" s="252"/>
      <c r="G172" s="182">
        <v>80818</v>
      </c>
      <c r="H172" s="263" t="s">
        <v>829</v>
      </c>
    </row>
    <row r="173" spans="1:8" ht="12.75" customHeight="1">
      <c r="A173" s="252"/>
      <c r="B173" s="253"/>
      <c r="C173" s="253"/>
      <c r="D173" s="182">
        <v>72211</v>
      </c>
      <c r="E173" s="262" t="s">
        <v>830</v>
      </c>
      <c r="F173" s="252"/>
      <c r="G173" s="182">
        <v>80819</v>
      </c>
      <c r="H173" s="263" t="s">
        <v>831</v>
      </c>
    </row>
    <row r="174" spans="1:8" ht="12.75" customHeight="1">
      <c r="A174" s="252"/>
      <c r="B174" s="253"/>
      <c r="C174" s="253"/>
      <c r="D174" s="182">
        <v>72212</v>
      </c>
      <c r="E174" s="262" t="s">
        <v>832</v>
      </c>
      <c r="F174" s="252"/>
      <c r="G174" s="182">
        <v>80820</v>
      </c>
      <c r="H174" s="263" t="s">
        <v>833</v>
      </c>
    </row>
    <row r="175" spans="1:8" ht="12.75" customHeight="1">
      <c r="A175" s="252"/>
      <c r="B175" s="253"/>
      <c r="C175" s="253"/>
      <c r="D175" s="182" t="s">
        <v>386</v>
      </c>
      <c r="E175" s="262" t="s">
        <v>834</v>
      </c>
      <c r="F175" s="252"/>
      <c r="G175" s="182">
        <v>80821</v>
      </c>
      <c r="H175" s="263" t="s">
        <v>835</v>
      </c>
    </row>
    <row r="176" spans="1:8" ht="12.75" customHeight="1">
      <c r="A176" s="252"/>
      <c r="B176" s="253"/>
      <c r="C176" s="253"/>
      <c r="D176" s="182">
        <v>72301</v>
      </c>
      <c r="E176" s="262" t="s">
        <v>836</v>
      </c>
      <c r="F176" s="252"/>
      <c r="G176" s="182">
        <v>80822</v>
      </c>
      <c r="H176" s="263" t="s">
        <v>837</v>
      </c>
    </row>
    <row r="177" spans="1:8" ht="12.75" customHeight="1">
      <c r="A177" s="252"/>
      <c r="B177" s="253"/>
      <c r="C177" s="253"/>
      <c r="D177" s="182">
        <v>72302</v>
      </c>
      <c r="E177" s="262" t="s">
        <v>838</v>
      </c>
      <c r="F177" s="252"/>
      <c r="G177" s="182">
        <v>80823</v>
      </c>
      <c r="H177" s="263" t="s">
        <v>839</v>
      </c>
    </row>
    <row r="178" spans="1:8" ht="12.75" customHeight="1">
      <c r="A178" s="252"/>
      <c r="B178" s="253"/>
      <c r="C178" s="253"/>
      <c r="D178" s="182"/>
      <c r="E178" s="252"/>
      <c r="F178" s="252"/>
      <c r="G178" s="182">
        <v>80824</v>
      </c>
      <c r="H178" s="263" t="s">
        <v>840</v>
      </c>
    </row>
    <row r="179" spans="1:8" ht="12.75" customHeight="1">
      <c r="A179" s="252"/>
      <c r="B179" s="253"/>
      <c r="C179" s="253"/>
      <c r="D179" s="182"/>
      <c r="E179" s="252"/>
      <c r="F179" s="252"/>
      <c r="G179" s="182">
        <v>80825</v>
      </c>
      <c r="H179" s="263" t="s">
        <v>841</v>
      </c>
    </row>
    <row r="180" spans="1:8" ht="12.75" customHeight="1">
      <c r="A180" s="252"/>
      <c r="B180" s="253"/>
      <c r="C180" s="253"/>
      <c r="D180" s="182"/>
      <c r="E180" s="252"/>
      <c r="F180" s="252"/>
      <c r="G180" s="182">
        <v>80826</v>
      </c>
      <c r="H180" s="263" t="s">
        <v>842</v>
      </c>
    </row>
    <row r="181" spans="1:8" ht="12.75" customHeight="1">
      <c r="A181" s="252"/>
      <c r="B181" s="253"/>
      <c r="C181" s="253"/>
      <c r="D181" s="182"/>
      <c r="E181" s="252"/>
      <c r="F181" s="252"/>
      <c r="G181" s="182">
        <v>80827</v>
      </c>
      <c r="H181" s="263" t="s">
        <v>843</v>
      </c>
    </row>
    <row r="182" spans="1:8" ht="12.75" customHeight="1">
      <c r="A182" s="252"/>
      <c r="B182" s="253"/>
      <c r="C182" s="253"/>
      <c r="D182" s="182"/>
      <c r="E182" s="252"/>
      <c r="F182" s="252"/>
      <c r="G182" s="182">
        <v>80828</v>
      </c>
      <c r="H182" s="263" t="s">
        <v>844</v>
      </c>
    </row>
    <row r="183" spans="1:8" ht="12.75" customHeight="1">
      <c r="A183" s="252"/>
      <c r="B183" s="253"/>
      <c r="C183" s="253"/>
      <c r="D183" s="182"/>
      <c r="E183" s="252"/>
      <c r="F183" s="252"/>
      <c r="G183" s="182">
        <v>80829</v>
      </c>
      <c r="H183" s="263" t="s">
        <v>845</v>
      </c>
    </row>
    <row r="184" spans="1:8" ht="12.75" customHeight="1">
      <c r="A184" s="252"/>
      <c r="B184" s="253"/>
      <c r="C184" s="253"/>
      <c r="D184" s="182"/>
      <c r="E184" s="252"/>
      <c r="F184" s="252"/>
      <c r="G184" s="182">
        <v>80830</v>
      </c>
      <c r="H184" s="263" t="s">
        <v>846</v>
      </c>
    </row>
    <row r="185" spans="1:8" ht="12.75" customHeight="1">
      <c r="A185" s="252"/>
      <c r="B185" s="253"/>
      <c r="C185" s="253"/>
      <c r="D185" s="182"/>
      <c r="E185" s="252"/>
      <c r="F185" s="252"/>
      <c r="G185" s="182">
        <v>80831</v>
      </c>
      <c r="H185" s="263" t="s">
        <v>847</v>
      </c>
    </row>
    <row r="186" spans="1:8" ht="12.75" customHeight="1">
      <c r="A186" s="252"/>
      <c r="B186" s="253"/>
      <c r="C186" s="253"/>
      <c r="D186" s="182"/>
      <c r="E186" s="252"/>
      <c r="F186" s="252"/>
      <c r="G186" s="182">
        <v>80832</v>
      </c>
      <c r="H186" s="263" t="s">
        <v>848</v>
      </c>
    </row>
    <row r="187" spans="1:8" ht="12.75" customHeight="1">
      <c r="A187" s="252"/>
      <c r="B187" s="253"/>
      <c r="C187" s="253"/>
      <c r="D187" s="182"/>
      <c r="E187" s="252"/>
      <c r="F187" s="252"/>
      <c r="G187" s="182">
        <v>80833</v>
      </c>
      <c r="H187" s="263" t="s">
        <v>849</v>
      </c>
    </row>
    <row r="188" spans="1:8" ht="12.75" customHeight="1">
      <c r="A188" s="252"/>
      <c r="B188" s="253"/>
      <c r="C188" s="253"/>
      <c r="D188" s="182"/>
      <c r="E188" s="252"/>
      <c r="F188" s="252"/>
      <c r="G188" s="182">
        <v>80834</v>
      </c>
      <c r="H188" s="263" t="s">
        <v>850</v>
      </c>
    </row>
    <row r="189" spans="1:8" ht="12.75" customHeight="1">
      <c r="A189" s="252"/>
      <c r="B189" s="253"/>
      <c r="C189" s="253"/>
      <c r="D189" s="182"/>
      <c r="E189" s="252"/>
      <c r="F189" s="252"/>
      <c r="G189" s="182">
        <v>80835</v>
      </c>
      <c r="H189" s="263" t="s">
        <v>851</v>
      </c>
    </row>
    <row r="190" spans="1:8" ht="12.75" customHeight="1">
      <c r="A190" s="252"/>
      <c r="B190" s="253"/>
      <c r="C190" s="253"/>
      <c r="D190" s="182"/>
      <c r="E190" s="252"/>
      <c r="F190" s="252"/>
      <c r="G190" s="182">
        <v>80836</v>
      </c>
      <c r="H190" s="263" t="s">
        <v>852</v>
      </c>
    </row>
    <row r="191" spans="1:8" ht="12.75" customHeight="1">
      <c r="A191" s="252"/>
      <c r="B191" s="253"/>
      <c r="C191" s="253"/>
      <c r="D191" s="182"/>
      <c r="E191" s="252"/>
      <c r="F191" s="252"/>
      <c r="G191" s="182">
        <v>80837</v>
      </c>
      <c r="H191" s="263" t="s">
        <v>853</v>
      </c>
    </row>
    <row r="192" spans="1:8" ht="12.75" customHeight="1">
      <c r="A192" s="252"/>
      <c r="B192" s="253"/>
      <c r="C192" s="253"/>
      <c r="D192" s="182"/>
      <c r="E192" s="252"/>
      <c r="F192" s="252"/>
      <c r="G192" s="182">
        <v>80838</v>
      </c>
      <c r="H192" s="263" t="s">
        <v>854</v>
      </c>
    </row>
    <row r="193" spans="1:8" ht="12.75" customHeight="1">
      <c r="A193" s="252"/>
      <c r="B193" s="253"/>
      <c r="C193" s="253"/>
      <c r="D193" s="182"/>
      <c r="E193" s="252"/>
      <c r="F193" s="252"/>
      <c r="G193" s="182">
        <v>80901</v>
      </c>
      <c r="H193" s="263" t="s">
        <v>855</v>
      </c>
    </row>
    <row r="194" spans="1:8" ht="12.75" customHeight="1">
      <c r="A194" s="252"/>
      <c r="B194" s="253"/>
      <c r="C194" s="253"/>
      <c r="D194" s="182"/>
      <c r="E194" s="252"/>
      <c r="F194" s="252"/>
      <c r="G194" s="182">
        <v>80902</v>
      </c>
      <c r="H194" s="263" t="s">
        <v>856</v>
      </c>
    </row>
    <row r="195" spans="1:8" ht="12.75" customHeight="1">
      <c r="A195" s="252"/>
      <c r="B195" s="253"/>
      <c r="C195" s="253"/>
      <c r="D195" s="182"/>
      <c r="E195" s="252"/>
      <c r="F195" s="252"/>
      <c r="G195" s="182">
        <v>80903</v>
      </c>
      <c r="H195" s="263" t="s">
        <v>857</v>
      </c>
    </row>
    <row r="196" spans="1:8" ht="12.75" customHeight="1">
      <c r="A196" s="252"/>
      <c r="B196" s="253"/>
      <c r="C196" s="253"/>
      <c r="D196" s="182"/>
      <c r="E196" s="252"/>
      <c r="F196" s="252"/>
      <c r="G196" s="182">
        <v>80904</v>
      </c>
      <c r="H196" s="263" t="s">
        <v>858</v>
      </c>
    </row>
    <row r="197" spans="1:8" ht="12.75" customHeight="1">
      <c r="A197" s="252"/>
      <c r="B197" s="253"/>
      <c r="C197" s="253"/>
      <c r="D197" s="182"/>
      <c r="E197" s="252"/>
      <c r="F197" s="252"/>
      <c r="G197" s="182">
        <v>80905</v>
      </c>
      <c r="H197" s="263" t="s">
        <v>859</v>
      </c>
    </row>
    <row r="198" spans="1:8" ht="12.75" customHeight="1">
      <c r="A198" s="252"/>
      <c r="B198" s="253"/>
      <c r="C198" s="253"/>
      <c r="D198" s="182"/>
      <c r="E198" s="252"/>
      <c r="F198" s="252"/>
      <c r="G198" s="182">
        <v>80906</v>
      </c>
      <c r="H198" s="263" t="s">
        <v>860</v>
      </c>
    </row>
    <row r="199" spans="1:8" ht="12.75" customHeight="1">
      <c r="A199" s="252"/>
      <c r="B199" s="253"/>
      <c r="C199" s="253"/>
      <c r="D199" s="182"/>
      <c r="E199" s="252"/>
      <c r="F199" s="252"/>
      <c r="G199" s="182">
        <v>80907</v>
      </c>
      <c r="H199" s="263" t="s">
        <v>861</v>
      </c>
    </row>
    <row r="200" spans="1:8" ht="12.75" customHeight="1">
      <c r="A200" s="252"/>
      <c r="B200" s="253"/>
      <c r="C200" s="253"/>
      <c r="D200" s="182"/>
      <c r="E200" s="252"/>
      <c r="F200" s="252"/>
      <c r="G200" s="182">
        <v>80908</v>
      </c>
      <c r="H200" s="263" t="s">
        <v>862</v>
      </c>
    </row>
    <row r="201" spans="1:8" ht="12.75" customHeight="1">
      <c r="A201" s="252"/>
      <c r="B201" s="253"/>
      <c r="C201" s="253"/>
      <c r="D201" s="182"/>
      <c r="E201" s="252"/>
      <c r="F201" s="252"/>
      <c r="G201" s="182">
        <v>80909</v>
      </c>
      <c r="H201" s="263" t="s">
        <v>863</v>
      </c>
    </row>
    <row r="202" spans="1:8" ht="12.75" customHeight="1">
      <c r="A202" s="252"/>
      <c r="B202" s="253"/>
      <c r="C202" s="253"/>
      <c r="D202" s="182"/>
      <c r="E202" s="252"/>
      <c r="F202" s="252"/>
      <c r="G202" s="182">
        <v>80910</v>
      </c>
      <c r="H202" s="263" t="s">
        <v>864</v>
      </c>
    </row>
    <row r="203" spans="1:8" ht="12.75" customHeight="1">
      <c r="A203" s="252"/>
      <c r="B203" s="253"/>
      <c r="C203" s="253"/>
      <c r="D203" s="182"/>
      <c r="E203" s="252"/>
      <c r="F203" s="252"/>
      <c r="G203" s="182">
        <v>80911</v>
      </c>
      <c r="H203" s="263" t="s">
        <v>865</v>
      </c>
    </row>
    <row r="204" spans="1:8" ht="12.75" customHeight="1">
      <c r="A204" s="252"/>
      <c r="B204" s="253"/>
      <c r="C204" s="253"/>
      <c r="D204" s="182"/>
      <c r="E204" s="252"/>
      <c r="F204" s="252"/>
      <c r="G204" s="182">
        <v>80912</v>
      </c>
      <c r="H204" s="263" t="s">
        <v>866</v>
      </c>
    </row>
    <row r="205" spans="1:8" ht="12.75" customHeight="1">
      <c r="A205" s="252"/>
      <c r="B205" s="253"/>
      <c r="C205" s="253"/>
      <c r="D205" s="182"/>
      <c r="E205" s="252"/>
      <c r="F205" s="252"/>
      <c r="G205" s="182">
        <v>80913</v>
      </c>
      <c r="H205" s="263" t="s">
        <v>867</v>
      </c>
    </row>
    <row r="206" spans="1:8" ht="12.75" customHeight="1">
      <c r="A206" s="252"/>
      <c r="B206" s="253"/>
      <c r="C206" s="253"/>
      <c r="D206" s="182"/>
      <c r="E206" s="252"/>
      <c r="F206" s="252"/>
      <c r="G206" s="182">
        <v>80914</v>
      </c>
      <c r="H206" s="263" t="s">
        <v>868</v>
      </c>
    </row>
    <row r="207" spans="1:8" ht="12.75" customHeight="1">
      <c r="A207" s="252"/>
      <c r="B207" s="253"/>
      <c r="C207" s="253"/>
      <c r="D207" s="182"/>
      <c r="E207" s="252"/>
      <c r="F207" s="252"/>
      <c r="G207" s="182">
        <v>80915</v>
      </c>
      <c r="H207" s="263" t="s">
        <v>869</v>
      </c>
    </row>
    <row r="208" spans="1:8" ht="12.75" customHeight="1">
      <c r="A208" s="252"/>
      <c r="B208" s="253"/>
      <c r="C208" s="253"/>
      <c r="D208" s="182"/>
      <c r="E208" s="252"/>
      <c r="F208" s="252"/>
      <c r="G208" s="182">
        <v>80916</v>
      </c>
      <c r="H208" s="263" t="s">
        <v>870</v>
      </c>
    </row>
    <row r="209" spans="1:8" ht="12.75" customHeight="1">
      <c r="A209" s="252"/>
      <c r="B209" s="253"/>
      <c r="C209" s="253"/>
      <c r="D209" s="182"/>
      <c r="E209" s="252"/>
      <c r="F209" s="252"/>
      <c r="G209" s="182">
        <v>80917</v>
      </c>
      <c r="H209" s="263" t="s">
        <v>871</v>
      </c>
    </row>
    <row r="210" spans="1:8" ht="12.75" customHeight="1">
      <c r="A210" s="252"/>
      <c r="B210" s="253"/>
      <c r="C210" s="253"/>
      <c r="D210" s="182"/>
      <c r="E210" s="252"/>
      <c r="F210" s="252"/>
      <c r="G210" s="182">
        <v>80918</v>
      </c>
      <c r="H210" s="263" t="s">
        <v>872</v>
      </c>
    </row>
    <row r="211" spans="1:8" ht="12.75" customHeight="1">
      <c r="A211" s="252"/>
      <c r="B211" s="253"/>
      <c r="C211" s="253"/>
      <c r="D211" s="182"/>
      <c r="E211" s="252"/>
      <c r="F211" s="252"/>
      <c r="G211" s="182">
        <v>80919</v>
      </c>
      <c r="H211" s="263" t="s">
        <v>873</v>
      </c>
    </row>
    <row r="212" spans="1:8" ht="12.75" customHeight="1">
      <c r="A212" s="252"/>
      <c r="B212" s="253"/>
      <c r="C212" s="253"/>
      <c r="D212" s="182"/>
      <c r="E212" s="252"/>
      <c r="F212" s="252"/>
      <c r="G212" s="182">
        <v>80920</v>
      </c>
      <c r="H212" s="263" t="s">
        <v>874</v>
      </c>
    </row>
    <row r="213" spans="1:8" ht="12.75" customHeight="1">
      <c r="A213" s="252"/>
      <c r="B213" s="253"/>
      <c r="C213" s="253"/>
      <c r="D213" s="182"/>
      <c r="E213" s="252"/>
      <c r="F213" s="252"/>
      <c r="G213" s="182">
        <v>80921</v>
      </c>
      <c r="H213" s="263" t="s">
        <v>875</v>
      </c>
    </row>
    <row r="214" spans="1:8" ht="12.75" customHeight="1">
      <c r="A214" s="252"/>
      <c r="B214" s="253"/>
      <c r="C214" s="253"/>
      <c r="D214" s="182"/>
      <c r="E214" s="252"/>
      <c r="F214" s="252"/>
      <c r="G214" s="182">
        <v>81101</v>
      </c>
      <c r="H214" s="263" t="s">
        <v>876</v>
      </c>
    </row>
    <row r="215" spans="1:8" ht="12.75" customHeight="1">
      <c r="A215" s="252"/>
      <c r="B215" s="253"/>
      <c r="C215" s="253"/>
      <c r="D215" s="182"/>
      <c r="E215" s="252"/>
      <c r="F215" s="252"/>
      <c r="G215" s="182">
        <v>81102</v>
      </c>
      <c r="H215" s="263" t="s">
        <v>877</v>
      </c>
    </row>
    <row r="216" spans="1:8" ht="12.75" customHeight="1">
      <c r="A216" s="252"/>
      <c r="B216" s="253"/>
      <c r="C216" s="253"/>
      <c r="D216" s="182"/>
      <c r="E216" s="252"/>
      <c r="F216" s="252"/>
      <c r="G216" s="182">
        <v>81103</v>
      </c>
      <c r="H216" s="263" t="s">
        <v>878</v>
      </c>
    </row>
    <row r="217" spans="1:8" ht="12.75" customHeight="1">
      <c r="A217" s="252"/>
      <c r="B217" s="253"/>
      <c r="C217" s="253"/>
      <c r="D217" s="182"/>
      <c r="E217" s="252"/>
      <c r="F217" s="252"/>
      <c r="G217" s="182">
        <v>81104</v>
      </c>
      <c r="H217" s="263" t="s">
        <v>879</v>
      </c>
    </row>
    <row r="218" spans="1:8" ht="12.75" customHeight="1">
      <c r="A218" s="252"/>
      <c r="B218" s="253"/>
      <c r="C218" s="253"/>
      <c r="D218" s="182"/>
      <c r="E218" s="252"/>
      <c r="F218" s="252"/>
      <c r="G218" s="182">
        <v>81201</v>
      </c>
      <c r="H218" s="263" t="s">
        <v>880</v>
      </c>
    </row>
    <row r="219" spans="1:8" ht="12.75" customHeight="1">
      <c r="A219" s="252"/>
      <c r="B219" s="253"/>
      <c r="C219" s="253"/>
      <c r="D219" s="182"/>
      <c r="E219" s="252"/>
      <c r="F219" s="252"/>
      <c r="G219" s="182">
        <v>81202</v>
      </c>
      <c r="H219" s="263" t="s">
        <v>881</v>
      </c>
    </row>
    <row r="220" spans="1:8" ht="12.75" customHeight="1">
      <c r="A220" s="252"/>
      <c r="B220" s="253"/>
      <c r="C220" s="253"/>
      <c r="D220" s="182"/>
      <c r="E220" s="252"/>
      <c r="F220" s="252"/>
      <c r="G220" s="182">
        <v>81301</v>
      </c>
      <c r="H220" s="263" t="s">
        <v>882</v>
      </c>
    </row>
    <row r="221" spans="1:8" ht="12.75" customHeight="1">
      <c r="A221" s="252"/>
      <c r="B221" s="253"/>
      <c r="C221" s="253"/>
      <c r="D221" s="182"/>
      <c r="E221" s="252"/>
      <c r="F221" s="252"/>
      <c r="G221" s="182">
        <v>81302</v>
      </c>
      <c r="H221" s="263" t="s">
        <v>883</v>
      </c>
    </row>
    <row r="222" spans="1:8" ht="12.75" customHeight="1">
      <c r="A222" s="252"/>
      <c r="B222" s="253"/>
      <c r="C222" s="253"/>
      <c r="D222" s="182"/>
      <c r="E222" s="252"/>
      <c r="F222" s="252"/>
      <c r="G222" s="182">
        <v>81303</v>
      </c>
      <c r="H222" s="263" t="s">
        <v>884</v>
      </c>
    </row>
    <row r="223" spans="1:8" ht="12.75" customHeight="1">
      <c r="A223" s="252"/>
      <c r="B223" s="253"/>
      <c r="C223" s="253"/>
      <c r="D223" s="182"/>
      <c r="E223" s="252"/>
      <c r="F223" s="252"/>
      <c r="G223" s="182">
        <v>81304</v>
      </c>
      <c r="H223" s="263" t="s">
        <v>885</v>
      </c>
    </row>
    <row r="224" spans="1:8" ht="12.75" customHeight="1">
      <c r="A224" s="252"/>
      <c r="B224" s="253"/>
      <c r="C224" s="253"/>
      <c r="D224" s="182"/>
      <c r="E224" s="252"/>
      <c r="F224" s="252"/>
      <c r="G224" s="182">
        <v>81305</v>
      </c>
      <c r="H224" s="263" t="s">
        <v>886</v>
      </c>
    </row>
    <row r="225" spans="1:8" ht="12.75" customHeight="1">
      <c r="A225" s="252"/>
      <c r="B225" s="253"/>
      <c r="C225" s="253"/>
      <c r="D225" s="182"/>
      <c r="E225" s="252"/>
      <c r="F225" s="252"/>
      <c r="G225" s="182">
        <v>81306</v>
      </c>
      <c r="H225" s="263" t="s">
        <v>887</v>
      </c>
    </row>
    <row r="226" spans="1:8" ht="12.75" customHeight="1">
      <c r="A226" s="252"/>
      <c r="B226" s="253"/>
      <c r="C226" s="253"/>
      <c r="D226" s="182"/>
      <c r="E226" s="252"/>
      <c r="F226" s="252"/>
      <c r="G226" s="182">
        <v>81307</v>
      </c>
      <c r="H226" s="263" t="s">
        <v>888</v>
      </c>
    </row>
    <row r="227" spans="1:8" ht="12.75" customHeight="1">
      <c r="A227" s="252"/>
      <c r="B227" s="253"/>
      <c r="C227" s="253"/>
      <c r="D227" s="182"/>
      <c r="E227" s="252"/>
      <c r="F227" s="252"/>
      <c r="G227" s="182">
        <v>81308</v>
      </c>
      <c r="H227" s="263" t="s">
        <v>889</v>
      </c>
    </row>
    <row r="228" spans="1:8" ht="12.75" customHeight="1">
      <c r="A228" s="252"/>
      <c r="B228" s="253"/>
      <c r="C228" s="253"/>
      <c r="D228" s="182"/>
      <c r="E228" s="252"/>
      <c r="F228" s="252"/>
      <c r="G228" s="182">
        <v>81309</v>
      </c>
      <c r="H228" s="263" t="s">
        <v>890</v>
      </c>
    </row>
    <row r="229" spans="1:8" ht="12.75" customHeight="1">
      <c r="A229" s="252"/>
      <c r="B229" s="253"/>
      <c r="C229" s="253"/>
      <c r="D229" s="182"/>
      <c r="E229" s="252"/>
      <c r="F229" s="252"/>
      <c r="G229" s="182">
        <v>81310</v>
      </c>
      <c r="H229" s="263" t="s">
        <v>891</v>
      </c>
    </row>
    <row r="230" spans="1:8" ht="12.75" customHeight="1">
      <c r="A230" s="252"/>
      <c r="B230" s="253"/>
      <c r="C230" s="253"/>
      <c r="D230" s="182"/>
      <c r="E230" s="252"/>
      <c r="F230" s="252"/>
      <c r="G230" s="182">
        <v>81401</v>
      </c>
      <c r="H230" s="263" t="s">
        <v>892</v>
      </c>
    </row>
    <row r="231" spans="1:8" ht="12.75" customHeight="1">
      <c r="A231" s="252"/>
      <c r="B231" s="253"/>
      <c r="C231" s="253"/>
      <c r="D231" s="182"/>
      <c r="E231" s="252"/>
      <c r="F231" s="252"/>
      <c r="G231" s="182">
        <v>81402</v>
      </c>
      <c r="H231" s="263" t="s">
        <v>893</v>
      </c>
    </row>
    <row r="232" spans="1:8" ht="12.75" customHeight="1">
      <c r="A232" s="252"/>
      <c r="B232" s="253"/>
      <c r="C232" s="253"/>
      <c r="D232" s="182"/>
      <c r="E232" s="252"/>
      <c r="F232" s="252"/>
      <c r="G232" s="182">
        <v>81403</v>
      </c>
      <c r="H232" s="263" t="s">
        <v>894</v>
      </c>
    </row>
    <row r="233" spans="1:8" ht="12.75" customHeight="1">
      <c r="A233" s="252"/>
      <c r="B233" s="253"/>
      <c r="C233" s="253"/>
      <c r="D233" s="182"/>
      <c r="E233" s="252"/>
      <c r="F233" s="252"/>
      <c r="G233" s="182">
        <v>81404</v>
      </c>
      <c r="H233" s="263" t="s">
        <v>895</v>
      </c>
    </row>
    <row r="234" spans="1:8" ht="12.75" customHeight="1">
      <c r="A234" s="252"/>
      <c r="B234" s="253"/>
      <c r="C234" s="253"/>
      <c r="D234" s="182"/>
      <c r="E234" s="252"/>
      <c r="F234" s="252"/>
      <c r="G234" s="182">
        <v>81405</v>
      </c>
      <c r="H234" s="263" t="s">
        <v>896</v>
      </c>
    </row>
    <row r="235" spans="1:8" ht="12.75" customHeight="1">
      <c r="A235" s="252"/>
      <c r="B235" s="253"/>
      <c r="C235" s="253"/>
      <c r="D235" s="182"/>
      <c r="E235" s="252"/>
      <c r="F235" s="252"/>
      <c r="G235" s="182">
        <v>81406</v>
      </c>
      <c r="H235" s="263" t="s">
        <v>897</v>
      </c>
    </row>
    <row r="236" spans="1:8" ht="12.75" customHeight="1">
      <c r="A236" s="252"/>
      <c r="B236" s="253"/>
      <c r="C236" s="253"/>
      <c r="D236" s="182"/>
      <c r="E236" s="252"/>
      <c r="F236" s="252"/>
      <c r="G236" s="182">
        <v>81407</v>
      </c>
      <c r="H236" s="263" t="s">
        <v>898</v>
      </c>
    </row>
    <row r="237" spans="1:8" ht="12.75" customHeight="1">
      <c r="A237" s="252"/>
      <c r="B237" s="253"/>
      <c r="C237" s="253"/>
      <c r="D237" s="182"/>
      <c r="E237" s="252"/>
      <c r="F237" s="252"/>
      <c r="G237" s="182">
        <v>81408</v>
      </c>
      <c r="H237" s="263" t="s">
        <v>899</v>
      </c>
    </row>
    <row r="238" spans="1:8" ht="12.75" customHeight="1">
      <c r="A238" s="252"/>
      <c r="B238" s="253"/>
      <c r="C238" s="253"/>
      <c r="D238" s="182"/>
      <c r="E238" s="252"/>
      <c r="F238" s="252"/>
      <c r="G238" s="182">
        <v>81409</v>
      </c>
      <c r="H238" s="263" t="s">
        <v>900</v>
      </c>
    </row>
    <row r="239" spans="1:8" ht="12.75" customHeight="1">
      <c r="A239" s="252"/>
      <c r="B239" s="253"/>
      <c r="C239" s="253"/>
      <c r="D239" s="182"/>
      <c r="E239" s="252"/>
      <c r="F239" s="252"/>
      <c r="G239" s="182">
        <v>81410</v>
      </c>
      <c r="H239" s="263" t="s">
        <v>901</v>
      </c>
    </row>
    <row r="240" spans="1:8" ht="12.75" customHeight="1">
      <c r="A240" s="252"/>
      <c r="B240" s="253"/>
      <c r="C240" s="253"/>
      <c r="D240" s="182"/>
      <c r="E240" s="252"/>
      <c r="F240" s="252"/>
      <c r="G240" s="182">
        <v>81411</v>
      </c>
      <c r="H240" s="263" t="s">
        <v>902</v>
      </c>
    </row>
    <row r="241" spans="1:8" ht="12.75" customHeight="1">
      <c r="A241" s="252"/>
      <c r="B241" s="253"/>
      <c r="C241" s="253"/>
      <c r="D241" s="182"/>
      <c r="E241" s="252"/>
      <c r="F241" s="252"/>
      <c r="G241" s="182">
        <v>81412</v>
      </c>
      <c r="H241" s="263" t="s">
        <v>903</v>
      </c>
    </row>
    <row r="242" spans="1:8" ht="12.75" customHeight="1">
      <c r="A242" s="252"/>
      <c r="B242" s="253"/>
      <c r="C242" s="253"/>
      <c r="D242" s="182"/>
      <c r="E242" s="252"/>
      <c r="F242" s="252"/>
      <c r="G242" s="182">
        <v>81413</v>
      </c>
      <c r="H242" s="263" t="s">
        <v>904</v>
      </c>
    </row>
    <row r="243" spans="1:8" ht="12.75" customHeight="1">
      <c r="A243" s="252"/>
      <c r="B243" s="253"/>
      <c r="C243" s="253"/>
      <c r="D243" s="182"/>
      <c r="E243" s="252"/>
      <c r="F243" s="252"/>
      <c r="G243" s="182">
        <v>81414</v>
      </c>
      <c r="H243" s="263" t="s">
        <v>905</v>
      </c>
    </row>
    <row r="244" spans="1:8" ht="12.75" customHeight="1">
      <c r="A244" s="252"/>
      <c r="B244" s="253"/>
      <c r="C244" s="253"/>
      <c r="D244" s="182"/>
      <c r="E244" s="252"/>
      <c r="F244" s="252"/>
      <c r="G244" s="182">
        <v>81501</v>
      </c>
      <c r="H244" s="263" t="s">
        <v>906</v>
      </c>
    </row>
    <row r="245" spans="1:8" ht="12.75" customHeight="1">
      <c r="A245" s="252"/>
      <c r="B245" s="253"/>
      <c r="C245" s="253"/>
      <c r="D245" s="182"/>
      <c r="E245" s="252"/>
      <c r="F245" s="252"/>
      <c r="G245" s="182">
        <v>81502</v>
      </c>
      <c r="H245" s="263" t="s">
        <v>907</v>
      </c>
    </row>
    <row r="246" spans="1:8" ht="12.75" customHeight="1">
      <c r="A246" s="252"/>
      <c r="B246" s="253"/>
      <c r="C246" s="253"/>
      <c r="D246" s="182"/>
      <c r="E246" s="252"/>
      <c r="F246" s="252"/>
      <c r="G246" s="182">
        <v>81503</v>
      </c>
      <c r="H246" s="263" t="s">
        <v>908</v>
      </c>
    </row>
    <row r="247" spans="1:8" ht="12.75" customHeight="1">
      <c r="A247" s="252"/>
      <c r="B247" s="253"/>
      <c r="C247" s="253"/>
      <c r="D247" s="182"/>
      <c r="E247" s="252"/>
      <c r="F247" s="252"/>
      <c r="G247" s="182">
        <v>81504</v>
      </c>
      <c r="H247" s="263" t="s">
        <v>909</v>
      </c>
    </row>
    <row r="248" spans="1:8" ht="12.75" customHeight="1">
      <c r="A248" s="252"/>
      <c r="B248" s="253"/>
      <c r="C248" s="253"/>
      <c r="D248" s="182"/>
      <c r="E248" s="252"/>
      <c r="F248" s="252"/>
      <c r="G248" s="182">
        <v>81505</v>
      </c>
      <c r="H248" s="263" t="s">
        <v>910</v>
      </c>
    </row>
    <row r="249" spans="1:8" ht="12.75" customHeight="1">
      <c r="A249" s="252"/>
      <c r="B249" s="253"/>
      <c r="C249" s="253"/>
      <c r="D249" s="182"/>
      <c r="E249" s="252"/>
      <c r="F249" s="252"/>
      <c r="G249" s="182">
        <v>81506</v>
      </c>
      <c r="H249" s="263" t="s">
        <v>911</v>
      </c>
    </row>
    <row r="250" spans="1:8" ht="12.75" customHeight="1">
      <c r="A250" s="252"/>
      <c r="B250" s="253"/>
      <c r="C250" s="253"/>
      <c r="D250" s="182"/>
      <c r="E250" s="252"/>
      <c r="F250" s="252"/>
      <c r="G250" s="182">
        <v>81507</v>
      </c>
      <c r="H250" s="263" t="s">
        <v>912</v>
      </c>
    </row>
    <row r="251" spans="1:8" ht="12.75" customHeight="1">
      <c r="A251" s="252"/>
      <c r="B251" s="253"/>
      <c r="C251" s="253"/>
      <c r="D251" s="182"/>
      <c r="E251" s="252"/>
      <c r="F251" s="252"/>
      <c r="G251" s="182">
        <v>81508</v>
      </c>
      <c r="H251" s="263" t="s">
        <v>913</v>
      </c>
    </row>
    <row r="252" spans="1:8" ht="12.75" customHeight="1">
      <c r="A252" s="252"/>
      <c r="B252" s="253"/>
      <c r="C252" s="253"/>
      <c r="D252" s="182"/>
      <c r="E252" s="252"/>
      <c r="F252" s="252"/>
      <c r="G252" s="182">
        <v>81509</v>
      </c>
      <c r="H252" s="263" t="s">
        <v>914</v>
      </c>
    </row>
    <row r="253" spans="1:8" ht="12.75" customHeight="1">
      <c r="A253" s="252"/>
      <c r="B253" s="253"/>
      <c r="C253" s="253"/>
      <c r="D253" s="182"/>
      <c r="E253" s="252"/>
      <c r="F253" s="252"/>
      <c r="G253" s="182">
        <v>81510</v>
      </c>
      <c r="H253" s="263" t="s">
        <v>915</v>
      </c>
    </row>
    <row r="254" spans="1:8" ht="12.75" customHeight="1">
      <c r="A254" s="252"/>
      <c r="B254" s="253"/>
      <c r="C254" s="253"/>
      <c r="D254" s="182"/>
      <c r="E254" s="252"/>
      <c r="F254" s="252"/>
      <c r="G254" s="182">
        <v>81511</v>
      </c>
      <c r="H254" s="263" t="s">
        <v>916</v>
      </c>
    </row>
    <row r="255" spans="1:8" ht="12.75" customHeight="1">
      <c r="A255" s="252"/>
      <c r="B255" s="253"/>
      <c r="C255" s="253"/>
      <c r="D255" s="182"/>
      <c r="E255" s="252"/>
      <c r="F255" s="252"/>
      <c r="G255" s="182">
        <v>81512</v>
      </c>
      <c r="H255" s="263" t="s">
        <v>917</v>
      </c>
    </row>
    <row r="256" spans="1:8" ht="12.75" customHeight="1">
      <c r="A256" s="252"/>
      <c r="B256" s="253"/>
      <c r="C256" s="253"/>
      <c r="D256" s="182"/>
      <c r="E256" s="252"/>
      <c r="F256" s="252"/>
      <c r="G256" s="182">
        <v>81513</v>
      </c>
      <c r="H256" s="263" t="s">
        <v>918</v>
      </c>
    </row>
    <row r="257" spans="1:8" ht="12.75" customHeight="1">
      <c r="A257" s="252"/>
      <c r="B257" s="253"/>
      <c r="C257" s="253"/>
      <c r="D257" s="182"/>
      <c r="E257" s="252"/>
      <c r="F257" s="252"/>
      <c r="G257" s="182">
        <v>81514</v>
      </c>
      <c r="H257" s="263" t="s">
        <v>919</v>
      </c>
    </row>
    <row r="258" spans="1:8" ht="12.75" customHeight="1">
      <c r="A258" s="252"/>
      <c r="B258" s="253"/>
      <c r="C258" s="253"/>
      <c r="D258" s="182"/>
      <c r="E258" s="252"/>
      <c r="F258" s="252"/>
      <c r="G258" s="182">
        <v>81515</v>
      </c>
      <c r="H258" s="263" t="s">
        <v>920</v>
      </c>
    </row>
    <row r="259" spans="1:8" ht="12.75" customHeight="1">
      <c r="A259" s="252"/>
      <c r="B259" s="253"/>
      <c r="C259" s="253"/>
      <c r="D259" s="182"/>
      <c r="E259" s="252"/>
      <c r="F259" s="252"/>
      <c r="G259" s="182">
        <v>81516</v>
      </c>
      <c r="H259" s="263" t="s">
        <v>921</v>
      </c>
    </row>
    <row r="260" spans="1:8" ht="12.75" customHeight="1">
      <c r="A260" s="252"/>
      <c r="B260" s="253"/>
      <c r="C260" s="253"/>
      <c r="D260" s="182"/>
      <c r="E260" s="252"/>
      <c r="F260" s="252"/>
      <c r="G260" s="182">
        <v>81517</v>
      </c>
      <c r="H260" s="263" t="s">
        <v>922</v>
      </c>
    </row>
    <row r="261" spans="1:8" ht="12.75" customHeight="1">
      <c r="A261" s="252"/>
      <c r="B261" s="253"/>
      <c r="C261" s="253"/>
      <c r="D261" s="182"/>
      <c r="E261" s="252"/>
      <c r="F261" s="252"/>
      <c r="G261" s="182">
        <v>81518</v>
      </c>
      <c r="H261" s="263" t="s">
        <v>923</v>
      </c>
    </row>
    <row r="262" spans="1:8" ht="12.75" customHeight="1">
      <c r="A262" s="252"/>
      <c r="B262" s="253"/>
      <c r="C262" s="253"/>
      <c r="D262" s="182"/>
      <c r="E262" s="252"/>
      <c r="F262" s="252"/>
      <c r="G262" s="182">
        <v>81519</v>
      </c>
      <c r="H262" s="263" t="s">
        <v>924</v>
      </c>
    </row>
    <row r="263" spans="1:8" ht="12.75" customHeight="1">
      <c r="A263" s="252"/>
      <c r="B263" s="253"/>
      <c r="C263" s="253"/>
      <c r="D263" s="182"/>
      <c r="E263" s="252"/>
      <c r="F263" s="252"/>
      <c r="G263" s="182">
        <v>81520</v>
      </c>
      <c r="H263" s="263" t="s">
        <v>925</v>
      </c>
    </row>
    <row r="264" spans="1:8" ht="12.75" customHeight="1">
      <c r="A264" s="252"/>
      <c r="B264" s="253"/>
      <c r="C264" s="253"/>
      <c r="D264" s="182"/>
      <c r="E264" s="252"/>
      <c r="F264" s="252"/>
      <c r="G264" s="182">
        <v>81521</v>
      </c>
      <c r="H264" s="263" t="s">
        <v>926</v>
      </c>
    </row>
    <row r="265" spans="1:8" ht="12.75" customHeight="1">
      <c r="A265" s="252"/>
      <c r="B265" s="253"/>
      <c r="C265" s="253"/>
      <c r="D265" s="182"/>
      <c r="E265" s="252"/>
      <c r="F265" s="252"/>
      <c r="G265" s="182">
        <v>81522</v>
      </c>
      <c r="H265" s="263" t="s">
        <v>927</v>
      </c>
    </row>
    <row r="266" spans="1:8" ht="12.75" customHeight="1">
      <c r="A266" s="252"/>
      <c r="B266" s="253"/>
      <c r="C266" s="253"/>
      <c r="D266" s="182"/>
      <c r="E266" s="252"/>
      <c r="F266" s="252"/>
      <c r="G266" s="182">
        <v>81523</v>
      </c>
      <c r="H266" s="263" t="s">
        <v>928</v>
      </c>
    </row>
    <row r="267" spans="1:8" ht="12.75" customHeight="1">
      <c r="A267" s="252"/>
      <c r="B267" s="253"/>
      <c r="C267" s="253"/>
      <c r="D267" s="182"/>
      <c r="E267" s="252"/>
      <c r="F267" s="252"/>
      <c r="G267" s="182">
        <v>81524</v>
      </c>
      <c r="H267" s="263" t="s">
        <v>929</v>
      </c>
    </row>
    <row r="268" spans="1:8" ht="12.75" customHeight="1">
      <c r="A268" s="252"/>
      <c r="B268" s="253"/>
      <c r="C268" s="253"/>
      <c r="D268" s="182"/>
      <c r="E268" s="252"/>
      <c r="F268" s="252"/>
      <c r="G268" s="182">
        <v>81525</v>
      </c>
      <c r="H268" s="263" t="s">
        <v>930</v>
      </c>
    </row>
    <row r="269" spans="1:8" ht="12.75" customHeight="1">
      <c r="A269" s="252"/>
      <c r="B269" s="253"/>
      <c r="C269" s="253"/>
      <c r="D269" s="182"/>
      <c r="E269" s="252"/>
      <c r="F269" s="252"/>
      <c r="G269" s="182">
        <v>81526</v>
      </c>
      <c r="H269" s="263" t="s">
        <v>931</v>
      </c>
    </row>
    <row r="270" spans="1:8" ht="12.75" customHeight="1">
      <c r="A270" s="252"/>
      <c r="B270" s="253"/>
      <c r="C270" s="253"/>
      <c r="D270" s="182"/>
      <c r="E270" s="252"/>
      <c r="F270" s="252"/>
      <c r="G270" s="182">
        <v>81527</v>
      </c>
      <c r="H270" s="263" t="s">
        <v>932</v>
      </c>
    </row>
    <row r="271" spans="1:8" ht="12.75" customHeight="1">
      <c r="A271" s="252"/>
      <c r="B271" s="253"/>
      <c r="C271" s="253"/>
      <c r="D271" s="182"/>
      <c r="E271" s="252"/>
      <c r="F271" s="252"/>
      <c r="G271" s="182">
        <v>81528</v>
      </c>
      <c r="H271" s="263" t="s">
        <v>933</v>
      </c>
    </row>
    <row r="272" spans="1:8" ht="12.75" customHeight="1">
      <c r="A272" s="252"/>
      <c r="B272" s="253"/>
      <c r="C272" s="253"/>
      <c r="D272" s="182"/>
      <c r="E272" s="252"/>
      <c r="F272" s="252"/>
      <c r="G272" s="182">
        <v>81529</v>
      </c>
      <c r="H272" s="263" t="s">
        <v>934</v>
      </c>
    </row>
    <row r="273" spans="1:8" ht="12.75" customHeight="1">
      <c r="A273" s="252"/>
      <c r="B273" s="253"/>
      <c r="C273" s="253"/>
      <c r="D273" s="182"/>
      <c r="E273" s="252"/>
      <c r="F273" s="252"/>
      <c r="G273" s="182">
        <v>81530</v>
      </c>
      <c r="H273" s="263" t="s">
        <v>935</v>
      </c>
    </row>
    <row r="274" spans="1:8" ht="12.75" customHeight="1">
      <c r="A274" s="252"/>
      <c r="B274" s="253"/>
      <c r="C274" s="253"/>
      <c r="D274" s="182"/>
      <c r="E274" s="252"/>
      <c r="F274" s="252"/>
      <c r="G274" s="182">
        <v>81531</v>
      </c>
      <c r="H274" s="263" t="s">
        <v>936</v>
      </c>
    </row>
    <row r="275" spans="1:8" ht="12.75" customHeight="1">
      <c r="A275" s="252"/>
      <c r="B275" s="253"/>
      <c r="C275" s="253"/>
      <c r="D275" s="182"/>
      <c r="E275" s="252"/>
      <c r="F275" s="252"/>
      <c r="G275" s="182">
        <v>81532</v>
      </c>
      <c r="H275" s="263" t="s">
        <v>937</v>
      </c>
    </row>
    <row r="276" spans="1:8" ht="12.75" customHeight="1">
      <c r="A276" s="252"/>
      <c r="B276" s="253"/>
      <c r="C276" s="253"/>
      <c r="D276" s="182"/>
      <c r="E276" s="252"/>
      <c r="F276" s="252"/>
      <c r="G276" s="182">
        <v>81533</v>
      </c>
      <c r="H276" s="263" t="s">
        <v>938</v>
      </c>
    </row>
    <row r="277" spans="1:8" ht="12.75" customHeight="1">
      <c r="A277" s="252"/>
      <c r="B277" s="253"/>
      <c r="C277" s="253"/>
      <c r="D277" s="182"/>
      <c r="E277" s="252"/>
      <c r="F277" s="252"/>
      <c r="G277" s="182">
        <v>81534</v>
      </c>
      <c r="H277" s="263" t="s">
        <v>939</v>
      </c>
    </row>
    <row r="278" spans="1:8" ht="12.75" customHeight="1">
      <c r="A278" s="252"/>
      <c r="B278" s="253"/>
      <c r="C278" s="253"/>
      <c r="D278" s="182"/>
      <c r="E278" s="252"/>
      <c r="F278" s="252"/>
      <c r="G278" s="182">
        <v>81535</v>
      </c>
      <c r="H278" s="263" t="s">
        <v>940</v>
      </c>
    </row>
    <row r="279" spans="1:8" ht="12.75" customHeight="1">
      <c r="A279" s="252"/>
      <c r="B279" s="253"/>
      <c r="C279" s="253"/>
      <c r="D279" s="182"/>
      <c r="E279" s="252"/>
      <c r="F279" s="252"/>
      <c r="G279" s="182">
        <v>81536</v>
      </c>
      <c r="H279" s="263" t="s">
        <v>941</v>
      </c>
    </row>
    <row r="280" spans="1:8" ht="12.75" customHeight="1">
      <c r="A280" s="252"/>
      <c r="B280" s="253"/>
      <c r="C280" s="253"/>
      <c r="D280" s="182"/>
      <c r="E280" s="252"/>
      <c r="F280" s="252"/>
      <c r="G280" s="182">
        <v>81537</v>
      </c>
      <c r="H280" s="263" t="s">
        <v>942</v>
      </c>
    </row>
    <row r="281" spans="1:8" ht="12.75" customHeight="1">
      <c r="A281" s="252"/>
      <c r="B281" s="253"/>
      <c r="C281" s="253"/>
      <c r="D281" s="182"/>
      <c r="E281" s="252"/>
      <c r="F281" s="252"/>
      <c r="G281" s="182">
        <v>81538</v>
      </c>
      <c r="H281" s="263" t="s">
        <v>943</v>
      </c>
    </row>
    <row r="282" spans="1:8" ht="12.75" customHeight="1">
      <c r="A282" s="252"/>
      <c r="B282" s="253"/>
      <c r="C282" s="253"/>
      <c r="D282" s="182"/>
      <c r="E282" s="252"/>
      <c r="F282" s="252"/>
      <c r="G282" s="182">
        <v>81539</v>
      </c>
      <c r="H282" s="263" t="s">
        <v>944</v>
      </c>
    </row>
    <row r="283" spans="1:8" ht="12.75" customHeight="1">
      <c r="A283" s="252"/>
      <c r="B283" s="253"/>
      <c r="C283" s="253"/>
      <c r="D283" s="182"/>
      <c r="E283" s="252"/>
      <c r="F283" s="252"/>
      <c r="G283" s="182">
        <v>81540</v>
      </c>
      <c r="H283" s="263" t="s">
        <v>945</v>
      </c>
    </row>
    <row r="284" spans="1:8" ht="12.75" customHeight="1">
      <c r="A284" s="252"/>
      <c r="B284" s="253"/>
      <c r="C284" s="253"/>
      <c r="D284" s="182"/>
      <c r="E284" s="252"/>
      <c r="F284" s="252"/>
      <c r="G284" s="182">
        <v>81541</v>
      </c>
      <c r="H284" s="263" t="s">
        <v>946</v>
      </c>
    </row>
    <row r="285" spans="1:8" ht="12.75" customHeight="1">
      <c r="A285" s="252"/>
      <c r="B285" s="253"/>
      <c r="C285" s="253"/>
      <c r="D285" s="182"/>
      <c r="E285" s="252"/>
      <c r="F285" s="252"/>
      <c r="G285" s="182">
        <v>81542</v>
      </c>
      <c r="H285" s="263" t="s">
        <v>947</v>
      </c>
    </row>
    <row r="286" spans="1:8" ht="12.75" customHeight="1">
      <c r="A286" s="252"/>
      <c r="B286" s="253"/>
      <c r="C286" s="253"/>
      <c r="D286" s="182"/>
      <c r="E286" s="252"/>
      <c r="F286" s="252"/>
      <c r="G286" s="182">
        <v>81543</v>
      </c>
      <c r="H286" s="263" t="s">
        <v>948</v>
      </c>
    </row>
    <row r="287" spans="1:8" ht="12.75" customHeight="1">
      <c r="A287" s="252"/>
      <c r="B287" s="253"/>
      <c r="C287" s="253"/>
      <c r="D287" s="182"/>
      <c r="E287" s="252"/>
      <c r="F287" s="252"/>
      <c r="G287" s="182">
        <v>81544</v>
      </c>
      <c r="H287" s="263" t="s">
        <v>949</v>
      </c>
    </row>
    <row r="288" spans="1:8" ht="12.75" customHeight="1">
      <c r="A288" s="252"/>
      <c r="B288" s="253"/>
      <c r="C288" s="253"/>
      <c r="D288" s="182"/>
      <c r="E288" s="252"/>
      <c r="F288" s="252"/>
      <c r="G288" s="182">
        <v>81545</v>
      </c>
      <c r="H288" s="263" t="s">
        <v>950</v>
      </c>
    </row>
    <row r="289" spans="1:8" ht="12.75" customHeight="1">
      <c r="A289" s="252"/>
      <c r="B289" s="253"/>
      <c r="C289" s="253"/>
      <c r="D289" s="182"/>
      <c r="E289" s="252"/>
      <c r="F289" s="252"/>
      <c r="G289" s="182">
        <v>81546</v>
      </c>
      <c r="H289" s="263" t="s">
        <v>951</v>
      </c>
    </row>
    <row r="290" spans="1:8" ht="12.75" customHeight="1">
      <c r="A290" s="252"/>
      <c r="B290" s="253"/>
      <c r="C290" s="253"/>
      <c r="D290" s="182"/>
      <c r="E290" s="252"/>
      <c r="F290" s="252"/>
      <c r="G290" s="182">
        <v>81547</v>
      </c>
      <c r="H290" s="263" t="s">
        <v>952</v>
      </c>
    </row>
    <row r="291" spans="1:8" ht="12.75" customHeight="1">
      <c r="A291" s="252"/>
      <c r="B291" s="253"/>
      <c r="C291" s="253"/>
      <c r="D291" s="182"/>
      <c r="E291" s="252"/>
      <c r="F291" s="252"/>
      <c r="G291" s="182">
        <v>81548</v>
      </c>
      <c r="H291" s="263" t="s">
        <v>953</v>
      </c>
    </row>
    <row r="292" spans="1:8" ht="12.75" customHeight="1">
      <c r="A292" s="252"/>
      <c r="B292" s="253"/>
      <c r="C292" s="253"/>
      <c r="D292" s="182"/>
      <c r="E292" s="252"/>
      <c r="F292" s="252"/>
      <c r="G292" s="182">
        <v>81549</v>
      </c>
      <c r="H292" s="263" t="s">
        <v>954</v>
      </c>
    </row>
    <row r="293" spans="1:8" ht="12.75" customHeight="1">
      <c r="A293" s="252"/>
      <c r="B293" s="253"/>
      <c r="C293" s="253"/>
      <c r="D293" s="182"/>
      <c r="E293" s="252"/>
      <c r="F293" s="252"/>
      <c r="G293" s="182">
        <v>81551</v>
      </c>
      <c r="H293" s="263" t="s">
        <v>955</v>
      </c>
    </row>
    <row r="294" spans="1:8" ht="12.75" customHeight="1">
      <c r="A294" s="252"/>
      <c r="B294" s="253"/>
      <c r="C294" s="253"/>
      <c r="D294" s="182"/>
      <c r="E294" s="252"/>
      <c r="F294" s="252"/>
      <c r="G294" s="182">
        <v>81552</v>
      </c>
      <c r="H294" s="263" t="s">
        <v>956</v>
      </c>
    </row>
    <row r="295" spans="1:8" ht="12.75" customHeight="1">
      <c r="A295" s="252"/>
      <c r="B295" s="253"/>
      <c r="C295" s="253"/>
      <c r="D295" s="182"/>
      <c r="E295" s="252"/>
      <c r="F295" s="252"/>
      <c r="G295" s="182">
        <v>81553</v>
      </c>
      <c r="H295" s="263" t="s">
        <v>957</v>
      </c>
    </row>
    <row r="296" spans="1:8" ht="12.75" customHeight="1">
      <c r="A296" s="252"/>
      <c r="B296" s="253"/>
      <c r="C296" s="253"/>
      <c r="D296" s="182"/>
      <c r="E296" s="252"/>
      <c r="F296" s="252"/>
      <c r="G296" s="182">
        <v>81554</v>
      </c>
      <c r="H296" s="263" t="s">
        <v>958</v>
      </c>
    </row>
    <row r="297" spans="1:8" ht="12.75" customHeight="1">
      <c r="A297" s="252"/>
      <c r="B297" s="253"/>
      <c r="C297" s="253"/>
      <c r="D297" s="182"/>
      <c r="E297" s="252"/>
      <c r="F297" s="252"/>
      <c r="G297" s="182">
        <v>81555</v>
      </c>
      <c r="H297" s="263" t="s">
        <v>959</v>
      </c>
    </row>
    <row r="298" spans="1:8" ht="12.75" customHeight="1">
      <c r="A298" s="252"/>
      <c r="B298" s="253"/>
      <c r="C298" s="253"/>
      <c r="D298" s="182"/>
      <c r="E298" s="252"/>
      <c r="F298" s="252"/>
      <c r="G298" s="182">
        <v>81556</v>
      </c>
      <c r="H298" s="263" t="s">
        <v>960</v>
      </c>
    </row>
    <row r="299" spans="1:8" ht="12.75" customHeight="1">
      <c r="A299" s="252"/>
      <c r="B299" s="253"/>
      <c r="C299" s="253"/>
      <c r="D299" s="182"/>
      <c r="E299" s="252"/>
      <c r="F299" s="252"/>
      <c r="G299" s="182">
        <v>81557</v>
      </c>
      <c r="H299" s="263" t="s">
        <v>961</v>
      </c>
    </row>
    <row r="300" spans="1:8" ht="12.75" customHeight="1">
      <c r="A300" s="252"/>
      <c r="B300" s="253"/>
      <c r="C300" s="253"/>
      <c r="D300" s="182"/>
      <c r="E300" s="252"/>
      <c r="F300" s="252"/>
      <c r="G300" s="182">
        <v>81558</v>
      </c>
      <c r="H300" s="263" t="s">
        <v>962</v>
      </c>
    </row>
    <row r="301" spans="1:8" ht="12.75" customHeight="1">
      <c r="A301" s="252"/>
      <c r="B301" s="253"/>
      <c r="C301" s="253"/>
      <c r="D301" s="182"/>
      <c r="E301" s="252"/>
      <c r="F301" s="252"/>
      <c r="G301" s="182">
        <v>81559</v>
      </c>
      <c r="H301" s="263" t="s">
        <v>963</v>
      </c>
    </row>
    <row r="302" spans="1:8" ht="12.75" customHeight="1">
      <c r="A302" s="252"/>
      <c r="B302" s="253"/>
      <c r="C302" s="253"/>
      <c r="D302" s="182"/>
      <c r="E302" s="252"/>
      <c r="F302" s="252"/>
      <c r="G302" s="182">
        <v>81560</v>
      </c>
      <c r="H302" s="263" t="s">
        <v>964</v>
      </c>
    </row>
    <row r="303" spans="1:8" ht="12.75" customHeight="1">
      <c r="A303" s="252"/>
      <c r="B303" s="253"/>
      <c r="C303" s="253"/>
      <c r="D303" s="182"/>
      <c r="E303" s="252"/>
      <c r="F303" s="252"/>
      <c r="G303" s="182">
        <v>81561</v>
      </c>
      <c r="H303" s="263" t="s">
        <v>965</v>
      </c>
    </row>
    <row r="304" spans="1:8" ht="12.75" customHeight="1">
      <c r="A304" s="252"/>
      <c r="B304" s="253"/>
      <c r="C304" s="253"/>
      <c r="D304" s="182"/>
      <c r="E304" s="252"/>
      <c r="F304" s="252"/>
      <c r="G304" s="182">
        <v>81562</v>
      </c>
      <c r="H304" s="263" t="s">
        <v>966</v>
      </c>
    </row>
    <row r="305" spans="1:8" ht="12.75" customHeight="1">
      <c r="A305" s="252"/>
      <c r="B305" s="253"/>
      <c r="C305" s="253"/>
      <c r="D305" s="182"/>
      <c r="E305" s="252"/>
      <c r="F305" s="252"/>
      <c r="G305" s="182">
        <v>81563</v>
      </c>
      <c r="H305" s="263" t="s">
        <v>967</v>
      </c>
    </row>
    <row r="306" spans="1:8" ht="12.75" customHeight="1">
      <c r="A306" s="252"/>
      <c r="B306" s="253"/>
      <c r="C306" s="253"/>
      <c r="D306" s="182"/>
      <c r="E306" s="252"/>
      <c r="F306" s="252"/>
      <c r="G306" s="182">
        <v>81564</v>
      </c>
      <c r="H306" s="263" t="s">
        <v>968</v>
      </c>
    </row>
    <row r="307" spans="1:8" ht="12.75" customHeight="1">
      <c r="A307" s="252"/>
      <c r="B307" s="253"/>
      <c r="C307" s="253"/>
      <c r="D307" s="182"/>
      <c r="E307" s="252"/>
      <c r="F307" s="252"/>
      <c r="G307" s="182">
        <v>81565</v>
      </c>
      <c r="H307" s="263" t="s">
        <v>969</v>
      </c>
    </row>
    <row r="308" spans="1:8" ht="12.75" customHeight="1">
      <c r="A308" s="252"/>
      <c r="B308" s="253"/>
      <c r="C308" s="253"/>
      <c r="D308" s="182"/>
      <c r="E308" s="252"/>
      <c r="F308" s="252"/>
      <c r="G308" s="182">
        <v>81566</v>
      </c>
      <c r="H308" s="263" t="s">
        <v>970</v>
      </c>
    </row>
    <row r="309" spans="1:8" ht="12.75" customHeight="1">
      <c r="A309" s="252"/>
      <c r="B309" s="253"/>
      <c r="C309" s="253"/>
      <c r="D309" s="182"/>
      <c r="E309" s="252"/>
      <c r="F309" s="252"/>
      <c r="G309" s="182">
        <v>81601</v>
      </c>
      <c r="H309" s="263" t="s">
        <v>971</v>
      </c>
    </row>
    <row r="310" spans="1:8" ht="12.75" customHeight="1">
      <c r="A310" s="252"/>
      <c r="B310" s="253"/>
      <c r="C310" s="253"/>
      <c r="D310" s="182"/>
      <c r="E310" s="252"/>
      <c r="F310" s="252"/>
      <c r="G310" s="182">
        <v>81602</v>
      </c>
      <c r="H310" s="263" t="s">
        <v>972</v>
      </c>
    </row>
    <row r="311" spans="1:8" ht="12.75" customHeight="1">
      <c r="A311" s="252"/>
      <c r="B311" s="253"/>
      <c r="C311" s="253"/>
      <c r="D311" s="182"/>
      <c r="E311" s="252"/>
      <c r="F311" s="252"/>
      <c r="G311" s="182">
        <v>81603</v>
      </c>
      <c r="H311" s="263" t="s">
        <v>973</v>
      </c>
    </row>
    <row r="312" spans="1:8" ht="12.75" customHeight="1">
      <c r="A312" s="252"/>
      <c r="B312" s="253"/>
      <c r="C312" s="253"/>
      <c r="D312" s="182"/>
      <c r="E312" s="252"/>
      <c r="F312" s="252"/>
      <c r="G312" s="182">
        <v>81604</v>
      </c>
      <c r="H312" s="263" t="s">
        <v>974</v>
      </c>
    </row>
    <row r="313" spans="1:8" ht="12.75" customHeight="1">
      <c r="A313" s="252"/>
      <c r="B313" s="253"/>
      <c r="C313" s="253"/>
      <c r="D313" s="182"/>
      <c r="E313" s="252"/>
      <c r="F313" s="252"/>
      <c r="G313" s="182">
        <v>81605</v>
      </c>
      <c r="H313" s="263" t="s">
        <v>975</v>
      </c>
    </row>
    <row r="314" spans="1:8" ht="12.75" customHeight="1">
      <c r="A314" s="252"/>
      <c r="B314" s="253"/>
      <c r="C314" s="253"/>
      <c r="D314" s="182"/>
      <c r="E314" s="252"/>
      <c r="F314" s="252"/>
      <c r="G314" s="182">
        <v>81606</v>
      </c>
      <c r="H314" s="263" t="s">
        <v>976</v>
      </c>
    </row>
    <row r="315" spans="1:8" ht="12.75" customHeight="1">
      <c r="A315" s="252"/>
      <c r="B315" s="253"/>
      <c r="C315" s="253"/>
      <c r="D315" s="182"/>
      <c r="E315" s="252"/>
      <c r="F315" s="252"/>
      <c r="G315" s="182">
        <v>81607</v>
      </c>
      <c r="H315" s="263" t="s">
        <v>977</v>
      </c>
    </row>
    <row r="316" spans="1:8" ht="12.75" customHeight="1">
      <c r="A316" s="252"/>
      <c r="B316" s="253"/>
      <c r="C316" s="253"/>
      <c r="D316" s="182"/>
      <c r="E316" s="252"/>
      <c r="F316" s="252"/>
      <c r="G316" s="182">
        <v>81608</v>
      </c>
      <c r="H316" s="263" t="s">
        <v>978</v>
      </c>
    </row>
    <row r="317" spans="1:8" ht="12.75" customHeight="1">
      <c r="A317" s="252"/>
      <c r="B317" s="253"/>
      <c r="C317" s="253"/>
      <c r="D317" s="182"/>
      <c r="E317" s="252"/>
      <c r="F317" s="252"/>
      <c r="G317" s="182">
        <v>81609</v>
      </c>
      <c r="H317" s="263" t="s">
        <v>979</v>
      </c>
    </row>
    <row r="318" spans="1:8" ht="12.75" customHeight="1">
      <c r="A318" s="252"/>
      <c r="B318" s="253"/>
      <c r="C318" s="253"/>
      <c r="D318" s="182"/>
      <c r="E318" s="252"/>
      <c r="F318" s="252"/>
      <c r="G318" s="182">
        <v>81610</v>
      </c>
      <c r="H318" s="263" t="s">
        <v>980</v>
      </c>
    </row>
    <row r="319" spans="1:8" ht="12.75" customHeight="1">
      <c r="A319" s="252"/>
      <c r="B319" s="253"/>
      <c r="C319" s="253"/>
      <c r="D319" s="182"/>
      <c r="E319" s="252"/>
      <c r="F319" s="252"/>
      <c r="G319" s="182">
        <v>81611</v>
      </c>
      <c r="H319" s="263" t="s">
        <v>981</v>
      </c>
    </row>
    <row r="320" spans="1:8" ht="12.75" customHeight="1">
      <c r="A320" s="252"/>
      <c r="B320" s="253"/>
      <c r="C320" s="253"/>
      <c r="D320" s="182"/>
      <c r="E320" s="252"/>
      <c r="F320" s="252"/>
      <c r="G320" s="182">
        <v>81612</v>
      </c>
      <c r="H320" s="263" t="s">
        <v>982</v>
      </c>
    </row>
    <row r="321" spans="1:8" ht="12.75" customHeight="1">
      <c r="A321" s="252"/>
      <c r="B321" s="253"/>
      <c r="C321" s="253"/>
      <c r="D321" s="182"/>
      <c r="E321" s="252"/>
      <c r="F321" s="252"/>
      <c r="G321" s="182">
        <v>81613</v>
      </c>
      <c r="H321" s="263" t="s">
        <v>983</v>
      </c>
    </row>
    <row r="322" spans="1:8" ht="12.75" customHeight="1">
      <c r="A322" s="252"/>
      <c r="B322" s="253"/>
      <c r="C322" s="253"/>
      <c r="D322" s="182"/>
      <c r="E322" s="252"/>
      <c r="F322" s="252"/>
      <c r="G322" s="182">
        <v>81614</v>
      </c>
      <c r="H322" s="263" t="s">
        <v>984</v>
      </c>
    </row>
    <row r="323" spans="1:8" ht="12.75" customHeight="1">
      <c r="A323" s="252"/>
      <c r="B323" s="253"/>
      <c r="C323" s="253"/>
      <c r="D323" s="182"/>
      <c r="E323" s="252"/>
      <c r="F323" s="252"/>
      <c r="G323" s="182">
        <v>81615</v>
      </c>
      <c r="H323" s="263" t="s">
        <v>985</v>
      </c>
    </row>
    <row r="324" spans="1:8" ht="12.75" customHeight="1">
      <c r="A324" s="252"/>
      <c r="B324" s="253"/>
      <c r="C324" s="253"/>
      <c r="D324" s="182"/>
      <c r="E324" s="252"/>
      <c r="F324" s="252"/>
      <c r="G324" s="182">
        <v>81616</v>
      </c>
      <c r="H324" s="263" t="s">
        <v>986</v>
      </c>
    </row>
    <row r="325" spans="1:8" ht="12.75" customHeight="1">
      <c r="A325" s="252"/>
      <c r="B325" s="253"/>
      <c r="C325" s="253"/>
      <c r="D325" s="182"/>
      <c r="E325" s="252"/>
      <c r="F325" s="252"/>
      <c r="G325" s="182">
        <v>81617</v>
      </c>
      <c r="H325" s="263" t="s">
        <v>987</v>
      </c>
    </row>
    <row r="326" spans="1:8" ht="12.75" customHeight="1">
      <c r="A326" s="252"/>
      <c r="B326" s="253"/>
      <c r="C326" s="253"/>
      <c r="D326" s="182"/>
      <c r="E326" s="252"/>
      <c r="F326" s="252"/>
      <c r="G326" s="182">
        <v>81618</v>
      </c>
      <c r="H326" s="263" t="s">
        <v>988</v>
      </c>
    </row>
    <row r="327" spans="1:8" ht="12.75" customHeight="1">
      <c r="A327" s="252"/>
      <c r="B327" s="253"/>
      <c r="C327" s="253"/>
      <c r="D327" s="182"/>
      <c r="E327" s="252"/>
      <c r="F327" s="252"/>
      <c r="G327" s="182">
        <v>81701</v>
      </c>
      <c r="H327" s="263" t="s">
        <v>989</v>
      </c>
    </row>
    <row r="328" spans="1:8" ht="12.75" customHeight="1">
      <c r="A328" s="252"/>
      <c r="B328" s="253"/>
      <c r="C328" s="253"/>
      <c r="D328" s="182"/>
      <c r="E328" s="252"/>
      <c r="F328" s="252"/>
      <c r="G328" s="182">
        <v>81702</v>
      </c>
      <c r="H328" s="263" t="s">
        <v>990</v>
      </c>
    </row>
    <row r="329" spans="1:8" ht="12.75" customHeight="1">
      <c r="A329" s="252"/>
      <c r="B329" s="253"/>
      <c r="C329" s="253"/>
      <c r="D329" s="182"/>
      <c r="E329" s="252"/>
      <c r="F329" s="252"/>
      <c r="G329" s="182">
        <v>81703</v>
      </c>
      <c r="H329" s="263" t="s">
        <v>991</v>
      </c>
    </row>
    <row r="330" spans="1:8" ht="12.75" customHeight="1">
      <c r="A330" s="252"/>
      <c r="B330" s="253"/>
      <c r="C330" s="253"/>
      <c r="D330" s="182"/>
      <c r="E330" s="252"/>
      <c r="F330" s="252"/>
      <c r="G330" s="182">
        <v>81704</v>
      </c>
      <c r="H330" s="263" t="s">
        <v>992</v>
      </c>
    </row>
    <row r="331" spans="1:8" ht="12.75" customHeight="1">
      <c r="A331" s="252"/>
      <c r="B331" s="253"/>
      <c r="C331" s="253"/>
      <c r="D331" s="182"/>
      <c r="E331" s="252"/>
      <c r="F331" s="252"/>
      <c r="G331" s="182">
        <v>81705</v>
      </c>
      <c r="H331" s="263" t="s">
        <v>993</v>
      </c>
    </row>
    <row r="332" spans="1:8" ht="12.75" customHeight="1">
      <c r="A332" s="252"/>
      <c r="B332" s="253"/>
      <c r="C332" s="253"/>
      <c r="D332" s="182"/>
      <c r="E332" s="252"/>
      <c r="F332" s="252"/>
      <c r="G332" s="182">
        <v>81706</v>
      </c>
      <c r="H332" s="263" t="s">
        <v>994</v>
      </c>
    </row>
    <row r="333" spans="1:8" ht="12.75" customHeight="1">
      <c r="A333" s="252"/>
      <c r="B333" s="253"/>
      <c r="C333" s="253"/>
      <c r="D333" s="182"/>
      <c r="E333" s="252"/>
      <c r="F333" s="252"/>
      <c r="G333" s="182">
        <v>81707</v>
      </c>
      <c r="H333" s="263" t="s">
        <v>995</v>
      </c>
    </row>
    <row r="334" spans="1:8" ht="12.75" customHeight="1">
      <c r="A334" s="252"/>
      <c r="B334" s="253"/>
      <c r="C334" s="253"/>
      <c r="D334" s="182"/>
      <c r="E334" s="252"/>
      <c r="F334" s="252"/>
      <c r="G334" s="182">
        <v>81708</v>
      </c>
      <c r="H334" s="263" t="s">
        <v>693</v>
      </c>
    </row>
    <row r="335" spans="1:8" ht="12.75" customHeight="1">
      <c r="A335" s="252"/>
      <c r="B335" s="253"/>
      <c r="C335" s="253"/>
      <c r="D335" s="182"/>
      <c r="E335" s="252"/>
      <c r="F335" s="252"/>
      <c r="G335" s="182">
        <v>81709</v>
      </c>
      <c r="H335" s="263" t="s">
        <v>996</v>
      </c>
    </row>
    <row r="336" spans="1:8" ht="12.75" customHeight="1">
      <c r="A336" s="252"/>
      <c r="B336" s="253"/>
      <c r="C336" s="253"/>
      <c r="D336" s="182"/>
      <c r="E336" s="252"/>
      <c r="F336" s="252"/>
      <c r="G336" s="182">
        <v>81710</v>
      </c>
      <c r="H336" s="263" t="s">
        <v>997</v>
      </c>
    </row>
    <row r="337" spans="1:8" ht="12.75" customHeight="1">
      <c r="A337" s="252"/>
      <c r="B337" s="253"/>
      <c r="C337" s="253"/>
      <c r="D337" s="182"/>
      <c r="E337" s="252"/>
      <c r="F337" s="252"/>
      <c r="G337" s="182">
        <v>81711</v>
      </c>
      <c r="H337" s="266" t="s">
        <v>998</v>
      </c>
    </row>
    <row r="338" spans="1:8" ht="12.75" customHeight="1">
      <c r="A338" s="252"/>
      <c r="B338" s="253"/>
      <c r="C338" s="253"/>
      <c r="D338" s="182"/>
      <c r="E338" s="252"/>
      <c r="F338" s="252"/>
      <c r="G338" s="267">
        <v>81801</v>
      </c>
      <c r="H338" s="268" t="s">
        <v>999</v>
      </c>
    </row>
    <row r="339" spans="1:8" ht="12.75" customHeight="1">
      <c r="A339" s="252"/>
      <c r="B339" s="253"/>
      <c r="C339" s="253"/>
      <c r="D339" s="182"/>
      <c r="E339" s="252"/>
      <c r="F339" s="252"/>
      <c r="G339" s="267">
        <v>81802</v>
      </c>
      <c r="H339" s="268" t="s">
        <v>1000</v>
      </c>
    </row>
    <row r="340" spans="1:8" ht="12.75" customHeight="1">
      <c r="A340" s="252"/>
      <c r="B340" s="253"/>
      <c r="C340" s="253"/>
      <c r="D340" s="182"/>
      <c r="E340" s="252"/>
      <c r="F340" s="252"/>
      <c r="G340" s="267">
        <v>81803</v>
      </c>
      <c r="H340" s="268" t="s">
        <v>1001</v>
      </c>
    </row>
    <row r="341" spans="1:8" ht="12.75" customHeight="1">
      <c r="A341" s="252"/>
      <c r="B341" s="253"/>
      <c r="C341" s="253"/>
      <c r="D341" s="182"/>
      <c r="E341" s="252"/>
      <c r="F341" s="252"/>
      <c r="G341" s="267">
        <v>81804</v>
      </c>
      <c r="H341" s="268" t="s">
        <v>1002</v>
      </c>
    </row>
    <row r="342" spans="1:8" ht="12.75" customHeight="1">
      <c r="A342" s="252"/>
      <c r="B342" s="253"/>
      <c r="C342" s="253"/>
      <c r="D342" s="182"/>
      <c r="E342" s="252"/>
      <c r="F342" s="252"/>
      <c r="G342" s="267">
        <v>81805</v>
      </c>
      <c r="H342" s="268" t="s">
        <v>1003</v>
      </c>
    </row>
    <row r="343" spans="1:8" ht="12.75" customHeight="1">
      <c r="A343" s="252"/>
      <c r="B343" s="253"/>
      <c r="C343" s="253"/>
      <c r="D343" s="182"/>
      <c r="E343" s="252"/>
      <c r="F343" s="252"/>
      <c r="G343" s="267">
        <v>81806</v>
      </c>
      <c r="H343" s="268" t="s">
        <v>1004</v>
      </c>
    </row>
    <row r="344" spans="1:8" ht="12.75" customHeight="1">
      <c r="A344" s="252"/>
      <c r="B344" s="253"/>
      <c r="C344" s="253"/>
      <c r="D344" s="182"/>
      <c r="E344" s="252"/>
      <c r="F344" s="252"/>
      <c r="G344" s="267">
        <v>81807</v>
      </c>
      <c r="H344" s="268" t="s">
        <v>1005</v>
      </c>
    </row>
    <row r="345" spans="1:8" ht="12.75" customHeight="1">
      <c r="A345" s="252"/>
      <c r="B345" s="253"/>
      <c r="C345" s="253"/>
      <c r="D345" s="182"/>
      <c r="E345" s="252"/>
      <c r="F345" s="252"/>
      <c r="G345" s="267">
        <v>81808</v>
      </c>
      <c r="H345" s="268" t="s">
        <v>1006</v>
      </c>
    </row>
    <row r="346" spans="1:8" ht="12.75" customHeight="1">
      <c r="A346" s="252"/>
      <c r="B346" s="253"/>
      <c r="C346" s="253"/>
      <c r="D346" s="182"/>
      <c r="E346" s="252"/>
      <c r="F346" s="252"/>
      <c r="G346" s="267">
        <v>81809</v>
      </c>
      <c r="H346" s="268" t="s">
        <v>1007</v>
      </c>
    </row>
    <row r="347" spans="1:8" ht="12.75" customHeight="1">
      <c r="A347" s="252"/>
      <c r="B347" s="253"/>
      <c r="C347" s="253"/>
      <c r="D347" s="182"/>
      <c r="E347" s="252"/>
      <c r="F347" s="252"/>
      <c r="G347" s="267">
        <v>81810</v>
      </c>
      <c r="H347" s="268" t="s">
        <v>1008</v>
      </c>
    </row>
    <row r="348" spans="1:8" ht="12.75" customHeight="1">
      <c r="A348" s="252"/>
      <c r="B348" s="253"/>
      <c r="C348" s="253"/>
      <c r="D348" s="182"/>
      <c r="E348" s="252"/>
      <c r="F348" s="252"/>
      <c r="G348" s="267">
        <v>81811</v>
      </c>
      <c r="H348" s="268" t="s">
        <v>1009</v>
      </c>
    </row>
    <row r="349" spans="1:8" ht="12.75" customHeight="1">
      <c r="A349" s="252"/>
      <c r="B349" s="253"/>
      <c r="C349" s="253"/>
      <c r="D349" s="182"/>
      <c r="E349" s="252"/>
      <c r="F349" s="252"/>
      <c r="G349" s="267">
        <v>81812</v>
      </c>
      <c r="H349" s="268" t="s">
        <v>1010</v>
      </c>
    </row>
    <row r="350" spans="1:8" ht="12.75" customHeight="1">
      <c r="A350" s="252"/>
      <c r="B350" s="253"/>
      <c r="C350" s="253"/>
      <c r="D350" s="182"/>
      <c r="E350" s="252"/>
      <c r="F350" s="252"/>
      <c r="G350" s="267">
        <v>81813</v>
      </c>
      <c r="H350" s="268" t="s">
        <v>1011</v>
      </c>
    </row>
    <row r="351" spans="1:8" ht="12.75" customHeight="1">
      <c r="A351" s="252"/>
      <c r="B351" s="253"/>
      <c r="C351" s="253"/>
      <c r="D351" s="182"/>
      <c r="E351" s="252"/>
      <c r="F351" s="252"/>
      <c r="G351" s="267">
        <v>81814</v>
      </c>
      <c r="H351" s="268" t="s">
        <v>1012</v>
      </c>
    </row>
    <row r="352" spans="1:8" ht="12.75" customHeight="1">
      <c r="A352" s="252"/>
      <c r="B352" s="253"/>
      <c r="C352" s="253"/>
      <c r="D352" s="182"/>
      <c r="E352" s="252"/>
      <c r="F352" s="252"/>
      <c r="G352" s="267">
        <v>81815</v>
      </c>
      <c r="H352" s="268" t="s">
        <v>1013</v>
      </c>
    </row>
    <row r="353" spans="1:8" ht="12.75" customHeight="1">
      <c r="A353" s="252"/>
      <c r="B353" s="253"/>
      <c r="C353" s="253"/>
      <c r="D353" s="182"/>
      <c r="E353" s="252"/>
      <c r="F353" s="252"/>
      <c r="G353" s="267">
        <v>81816</v>
      </c>
      <c r="H353" s="268" t="s">
        <v>1014</v>
      </c>
    </row>
    <row r="354" spans="1:8" ht="12.75" customHeight="1">
      <c r="A354" s="252"/>
      <c r="B354" s="253"/>
      <c r="C354" s="253"/>
      <c r="D354" s="182"/>
      <c r="E354" s="252"/>
      <c r="F354" s="252"/>
      <c r="G354" s="267">
        <v>81817</v>
      </c>
      <c r="H354" s="268" t="s">
        <v>1015</v>
      </c>
    </row>
    <row r="355" spans="1:8" ht="12.75" customHeight="1">
      <c r="A355" s="252"/>
      <c r="B355" s="253"/>
      <c r="C355" s="253"/>
      <c r="D355" s="182"/>
      <c r="E355" s="252"/>
      <c r="F355" s="252"/>
      <c r="G355" s="267">
        <v>81818</v>
      </c>
      <c r="H355" s="268" t="s">
        <v>1016</v>
      </c>
    </row>
    <row r="356" spans="1:8" ht="12.75" customHeight="1">
      <c r="A356" s="252"/>
      <c r="B356" s="253"/>
      <c r="C356" s="253"/>
      <c r="D356" s="182"/>
      <c r="E356" s="252"/>
      <c r="F356" s="252"/>
      <c r="G356" s="267">
        <v>81819</v>
      </c>
      <c r="H356" s="268" t="s">
        <v>1017</v>
      </c>
    </row>
    <row r="357" spans="1:8" ht="12.75" customHeight="1">
      <c r="A357" s="252"/>
      <c r="B357" s="253"/>
      <c r="C357" s="253"/>
      <c r="D357" s="182"/>
      <c r="E357" s="252"/>
      <c r="F357" s="252"/>
      <c r="G357" s="267">
        <v>81820</v>
      </c>
      <c r="H357" s="268" t="s">
        <v>1018</v>
      </c>
    </row>
    <row r="358" spans="1:8" ht="12.75" customHeight="1">
      <c r="A358" s="252"/>
      <c r="B358" s="253"/>
      <c r="C358" s="253"/>
      <c r="D358" s="182"/>
      <c r="E358" s="252"/>
      <c r="F358" s="252"/>
      <c r="G358" s="267">
        <v>81821</v>
      </c>
      <c r="H358" s="268" t="s">
        <v>1019</v>
      </c>
    </row>
    <row r="359" spans="1:8" ht="12.75" customHeight="1">
      <c r="A359" s="252"/>
      <c r="B359" s="253"/>
      <c r="C359" s="253"/>
      <c r="D359" s="182"/>
      <c r="E359" s="252"/>
      <c r="F359" s="252"/>
      <c r="G359" s="267">
        <v>81822</v>
      </c>
      <c r="H359" s="268" t="s">
        <v>1020</v>
      </c>
    </row>
    <row r="360" spans="1:8" ht="12.75" customHeight="1">
      <c r="A360" s="252"/>
      <c r="B360" s="253"/>
      <c r="C360" s="253"/>
      <c r="D360" s="182"/>
      <c r="E360" s="252"/>
      <c r="F360" s="252"/>
      <c r="G360" s="267">
        <v>81823</v>
      </c>
      <c r="H360" s="268" t="s">
        <v>1021</v>
      </c>
    </row>
    <row r="361" spans="1:8" ht="12.75" customHeight="1">
      <c r="A361" s="252"/>
      <c r="B361" s="253"/>
      <c r="C361" s="253"/>
      <c r="D361" s="182"/>
      <c r="E361" s="252"/>
      <c r="F361" s="252"/>
      <c r="G361" s="267">
        <v>81824</v>
      </c>
      <c r="H361" s="268" t="s">
        <v>1022</v>
      </c>
    </row>
    <row r="362" spans="1:8" ht="12.75" customHeight="1">
      <c r="A362" s="252"/>
      <c r="B362" s="253"/>
      <c r="C362" s="253"/>
      <c r="D362" s="182"/>
      <c r="E362" s="252"/>
      <c r="F362" s="252"/>
      <c r="G362" s="267">
        <v>81825</v>
      </c>
      <c r="H362" s="268" t="s">
        <v>1023</v>
      </c>
    </row>
    <row r="363" spans="1:8" ht="12.75" customHeight="1">
      <c r="A363" s="252"/>
      <c r="B363" s="253"/>
      <c r="C363" s="253"/>
      <c r="D363" s="182"/>
      <c r="E363" s="252"/>
      <c r="F363" s="252"/>
      <c r="G363" s="267">
        <v>81826</v>
      </c>
      <c r="H363" s="268" t="s">
        <v>1024</v>
      </c>
    </row>
    <row r="364" spans="1:8" ht="12.75" customHeight="1">
      <c r="A364" s="252"/>
      <c r="B364" s="253"/>
      <c r="C364" s="253"/>
      <c r="D364" s="182"/>
      <c r="E364" s="252"/>
      <c r="F364" s="252"/>
      <c r="G364" s="267">
        <v>81827</v>
      </c>
      <c r="H364" s="268" t="s">
        <v>1025</v>
      </c>
    </row>
    <row r="365" spans="1:8" ht="12.75" customHeight="1">
      <c r="A365" s="252"/>
      <c r="B365" s="253"/>
      <c r="C365" s="253"/>
      <c r="D365" s="182"/>
      <c r="E365" s="252"/>
      <c r="F365" s="252"/>
      <c r="G365" s="267">
        <v>81828</v>
      </c>
      <c r="H365" s="268" t="s">
        <v>1026</v>
      </c>
    </row>
    <row r="366" spans="1:8" ht="12.75" customHeight="1">
      <c r="A366" s="252"/>
      <c r="B366" s="253"/>
      <c r="C366" s="253"/>
      <c r="D366" s="182"/>
      <c r="E366" s="252"/>
      <c r="F366" s="252"/>
      <c r="G366" s="267">
        <v>81829</v>
      </c>
      <c r="H366" s="268" t="s">
        <v>1027</v>
      </c>
    </row>
    <row r="367" spans="1:8" ht="12.75" customHeight="1">
      <c r="A367" s="252"/>
      <c r="B367" s="253"/>
      <c r="C367" s="253"/>
      <c r="D367" s="182"/>
      <c r="E367" s="252"/>
      <c r="F367" s="252"/>
      <c r="G367" s="267">
        <v>81830</v>
      </c>
      <c r="H367" s="268" t="s">
        <v>1028</v>
      </c>
    </row>
    <row r="368" spans="1:8" ht="12.75" customHeight="1">
      <c r="A368" s="252"/>
      <c r="B368" s="253"/>
      <c r="C368" s="253"/>
      <c r="D368" s="182"/>
      <c r="E368" s="252"/>
      <c r="F368" s="252"/>
      <c r="G368" s="267">
        <v>81831</v>
      </c>
      <c r="H368" s="268" t="s">
        <v>1029</v>
      </c>
    </row>
    <row r="369" spans="1:8" ht="12.75" customHeight="1">
      <c r="A369" s="252"/>
      <c r="B369" s="253"/>
      <c r="C369" s="253"/>
      <c r="D369" s="182"/>
      <c r="E369" s="252"/>
      <c r="F369" s="252"/>
      <c r="G369" s="267">
        <v>81832</v>
      </c>
      <c r="H369" s="268" t="s">
        <v>1030</v>
      </c>
    </row>
    <row r="370" spans="1:8" ht="12.75" customHeight="1">
      <c r="A370" s="252"/>
      <c r="B370" s="253"/>
      <c r="C370" s="253"/>
      <c r="D370" s="182"/>
      <c r="E370" s="252"/>
      <c r="F370" s="252"/>
      <c r="G370" s="267">
        <v>81833</v>
      </c>
      <c r="H370" s="268" t="s">
        <v>1031</v>
      </c>
    </row>
    <row r="371" spans="1:8" ht="12.75" customHeight="1">
      <c r="A371" s="252"/>
      <c r="B371" s="253"/>
      <c r="C371" s="253"/>
      <c r="D371" s="182"/>
      <c r="E371" s="252"/>
      <c r="F371" s="252"/>
      <c r="G371" s="267">
        <v>81834</v>
      </c>
      <c r="H371" s="268" t="s">
        <v>1032</v>
      </c>
    </row>
    <row r="372" spans="1:8" ht="12.75" customHeight="1">
      <c r="A372" s="252"/>
      <c r="B372" s="253"/>
      <c r="C372" s="253"/>
      <c r="D372" s="182"/>
      <c r="E372" s="252"/>
      <c r="F372" s="252"/>
      <c r="G372" s="267">
        <v>81835</v>
      </c>
      <c r="H372" s="268" t="s">
        <v>1033</v>
      </c>
    </row>
    <row r="373" spans="1:8" ht="12.75" customHeight="1">
      <c r="A373" s="252"/>
      <c r="B373" s="253"/>
      <c r="C373" s="253"/>
      <c r="D373" s="182"/>
      <c r="E373" s="252"/>
      <c r="F373" s="252"/>
      <c r="G373" s="267">
        <v>81836</v>
      </c>
      <c r="H373" s="268" t="s">
        <v>1034</v>
      </c>
    </row>
    <row r="374" spans="1:8" ht="12.75" customHeight="1">
      <c r="A374" s="252"/>
      <c r="B374" s="253"/>
      <c r="C374" s="253"/>
      <c r="D374" s="182"/>
      <c r="E374" s="252"/>
      <c r="F374" s="252"/>
      <c r="G374" s="267">
        <v>81837</v>
      </c>
      <c r="H374" s="268" t="s">
        <v>1035</v>
      </c>
    </row>
    <row r="375" spans="1:8" ht="12.75" customHeight="1">
      <c r="A375" s="252"/>
      <c r="B375" s="253"/>
      <c r="C375" s="253"/>
      <c r="D375" s="182"/>
      <c r="E375" s="252"/>
      <c r="F375" s="252"/>
      <c r="G375" s="267">
        <v>81838</v>
      </c>
      <c r="H375" s="268" t="s">
        <v>1036</v>
      </c>
    </row>
    <row r="376" spans="1:8" ht="12.75" customHeight="1">
      <c r="A376" s="252"/>
      <c r="B376" s="253"/>
      <c r="C376" s="253"/>
      <c r="D376" s="182"/>
      <c r="E376" s="252"/>
      <c r="F376" s="252"/>
      <c r="G376" s="267">
        <v>81839</v>
      </c>
      <c r="H376" s="268" t="s">
        <v>1037</v>
      </c>
    </row>
    <row r="377" spans="1:8" ht="12.75" customHeight="1">
      <c r="A377" s="252"/>
      <c r="B377" s="253"/>
      <c r="C377" s="253"/>
      <c r="D377" s="182"/>
      <c r="E377" s="252"/>
      <c r="F377" s="252"/>
      <c r="G377" s="267">
        <v>81840</v>
      </c>
      <c r="H377" s="268" t="s">
        <v>1038</v>
      </c>
    </row>
    <row r="378" spans="1:8" ht="12.75" customHeight="1">
      <c r="A378" s="252"/>
      <c r="B378" s="253"/>
      <c r="C378" s="253"/>
      <c r="D378" s="182"/>
      <c r="E378" s="252"/>
      <c r="F378" s="252"/>
      <c r="G378" s="267">
        <v>81841</v>
      </c>
      <c r="H378" s="268" t="s">
        <v>1039</v>
      </c>
    </row>
    <row r="379" spans="1:8" ht="12.75" customHeight="1">
      <c r="A379" s="252"/>
      <c r="B379" s="253"/>
      <c r="C379" s="253"/>
      <c r="D379" s="182"/>
      <c r="E379" s="252"/>
      <c r="F379" s="252"/>
      <c r="G379" s="267">
        <v>81842</v>
      </c>
      <c r="H379" s="268" t="s">
        <v>1040</v>
      </c>
    </row>
    <row r="380" spans="1:8" ht="12.75" customHeight="1">
      <c r="A380" s="252"/>
      <c r="B380" s="253"/>
      <c r="C380" s="253"/>
      <c r="D380" s="182"/>
      <c r="E380" s="252"/>
      <c r="F380" s="252"/>
      <c r="G380" s="267">
        <v>81843</v>
      </c>
      <c r="H380" s="268" t="s">
        <v>1041</v>
      </c>
    </row>
    <row r="381" spans="1:8" ht="12.75" customHeight="1">
      <c r="A381" s="252"/>
      <c r="B381" s="253"/>
      <c r="C381" s="253"/>
      <c r="D381" s="182"/>
      <c r="E381" s="252"/>
      <c r="F381" s="252"/>
      <c r="G381" s="267">
        <v>81844</v>
      </c>
      <c r="H381" s="268" t="s">
        <v>1042</v>
      </c>
    </row>
    <row r="382" spans="1:8" ht="12.75" customHeight="1">
      <c r="A382" s="252"/>
      <c r="B382" s="253"/>
      <c r="C382" s="253"/>
      <c r="D382" s="182"/>
      <c r="E382" s="252"/>
      <c r="F382" s="252"/>
      <c r="G382" s="267">
        <v>81845</v>
      </c>
      <c r="H382" s="268" t="s">
        <v>1043</v>
      </c>
    </row>
    <row r="383" spans="1:8" ht="12.75" customHeight="1">
      <c r="A383" s="252"/>
      <c r="B383" s="253"/>
      <c r="C383" s="253"/>
      <c r="D383" s="182"/>
      <c r="E383" s="252"/>
      <c r="F383" s="252"/>
      <c r="G383" s="267">
        <v>81846</v>
      </c>
      <c r="H383" s="268" t="s">
        <v>1044</v>
      </c>
    </row>
    <row r="384" spans="1:8" ht="12.75" customHeight="1">
      <c r="A384" s="252"/>
      <c r="B384" s="253"/>
      <c r="C384" s="253"/>
      <c r="D384" s="182"/>
      <c r="E384" s="252"/>
      <c r="F384" s="252"/>
      <c r="G384" s="267">
        <v>81847</v>
      </c>
      <c r="H384" s="268" t="s">
        <v>787</v>
      </c>
    </row>
    <row r="385" spans="1:8" ht="12.75" customHeight="1">
      <c r="A385" s="252"/>
      <c r="B385" s="253"/>
      <c r="C385" s="253"/>
      <c r="D385" s="182"/>
      <c r="E385" s="252"/>
      <c r="F385" s="252"/>
      <c r="G385" s="267">
        <v>81848</v>
      </c>
      <c r="H385" s="268" t="s">
        <v>1045</v>
      </c>
    </row>
    <row r="386" spans="1:8" ht="12.75" customHeight="1">
      <c r="A386" s="252"/>
      <c r="B386" s="253"/>
      <c r="C386" s="253"/>
      <c r="D386" s="182"/>
      <c r="E386" s="252"/>
      <c r="F386" s="252"/>
      <c r="G386" s="267">
        <v>81849</v>
      </c>
      <c r="H386" s="268" t="s">
        <v>1046</v>
      </c>
    </row>
    <row r="387" spans="1:8" ht="12.75" customHeight="1">
      <c r="A387" s="252"/>
      <c r="B387" s="253"/>
      <c r="C387" s="253"/>
      <c r="D387" s="182"/>
      <c r="E387" s="252"/>
      <c r="F387" s="252"/>
      <c r="G387" s="267">
        <v>81850</v>
      </c>
      <c r="H387" s="268" t="s">
        <v>1047</v>
      </c>
    </row>
    <row r="388" spans="1:8" ht="12.75" customHeight="1">
      <c r="A388" s="252"/>
      <c r="B388" s="253"/>
      <c r="C388" s="253"/>
      <c r="D388" s="182"/>
      <c r="E388" s="252"/>
      <c r="F388" s="252"/>
      <c r="G388" s="267">
        <v>81851</v>
      </c>
      <c r="H388" s="268" t="s">
        <v>1048</v>
      </c>
    </row>
    <row r="389" spans="1:8" ht="12.75" customHeight="1">
      <c r="A389" s="252"/>
      <c r="B389" s="253"/>
      <c r="C389" s="253"/>
      <c r="D389" s="182"/>
      <c r="E389" s="252"/>
      <c r="F389" s="252"/>
      <c r="G389" s="267">
        <v>81852</v>
      </c>
      <c r="H389" s="268" t="s">
        <v>1049</v>
      </c>
    </row>
    <row r="390" spans="1:8" ht="12.75" customHeight="1">
      <c r="A390" s="252"/>
      <c r="B390" s="253"/>
      <c r="C390" s="253"/>
      <c r="D390" s="182"/>
      <c r="E390" s="252"/>
      <c r="F390" s="252"/>
      <c r="G390" s="267">
        <v>81853</v>
      </c>
      <c r="H390" s="268" t="s">
        <v>1050</v>
      </c>
    </row>
    <row r="391" spans="1:8" ht="12.75" customHeight="1">
      <c r="A391" s="252"/>
      <c r="B391" s="253"/>
      <c r="C391" s="253"/>
      <c r="D391" s="182"/>
      <c r="E391" s="252"/>
      <c r="F391" s="252"/>
      <c r="G391" s="267">
        <v>81854</v>
      </c>
      <c r="H391" s="268" t="s">
        <v>1051</v>
      </c>
    </row>
    <row r="392" spans="1:8" ht="12.75" customHeight="1">
      <c r="A392" s="252"/>
      <c r="B392" s="253"/>
      <c r="C392" s="253"/>
      <c r="D392" s="182"/>
      <c r="E392" s="252"/>
      <c r="F392" s="252"/>
      <c r="G392" s="267">
        <v>81855</v>
      </c>
      <c r="H392" s="268" t="s">
        <v>986</v>
      </c>
    </row>
    <row r="393" spans="1:8" ht="12.75" customHeight="1">
      <c r="A393" s="252"/>
      <c r="B393" s="253"/>
      <c r="C393" s="253"/>
      <c r="D393" s="182"/>
      <c r="E393" s="252"/>
      <c r="F393" s="252"/>
      <c r="G393" s="267">
        <v>81856</v>
      </c>
      <c r="H393" s="268" t="s">
        <v>1052</v>
      </c>
    </row>
    <row r="394" spans="1:8" ht="12.75" customHeight="1">
      <c r="A394" s="252"/>
      <c r="B394" s="253"/>
      <c r="C394" s="253"/>
      <c r="D394" s="182"/>
      <c r="E394" s="252"/>
      <c r="F394" s="252"/>
      <c r="G394" s="267">
        <v>81857</v>
      </c>
      <c r="H394" s="268" t="s">
        <v>1053</v>
      </c>
    </row>
    <row r="395" spans="1:8" ht="12.75" customHeight="1">
      <c r="A395" s="252"/>
      <c r="B395" s="253"/>
      <c r="C395" s="253"/>
      <c r="D395" s="182"/>
      <c r="E395" s="252"/>
      <c r="F395" s="252"/>
      <c r="G395" s="267">
        <v>81858</v>
      </c>
      <c r="H395" s="268" t="s">
        <v>1054</v>
      </c>
    </row>
    <row r="396" spans="1:8" ht="12.75" customHeight="1">
      <c r="A396" s="252"/>
      <c r="B396" s="253"/>
      <c r="C396" s="253"/>
      <c r="D396" s="182"/>
      <c r="E396" s="252"/>
      <c r="F396" s="252"/>
      <c r="G396" s="267">
        <v>81859</v>
      </c>
      <c r="H396" s="268" t="s">
        <v>1055</v>
      </c>
    </row>
    <row r="397" spans="1:8" ht="12.75" customHeight="1">
      <c r="A397" s="252"/>
      <c r="B397" s="253"/>
      <c r="C397" s="253"/>
      <c r="D397" s="182"/>
      <c r="E397" s="252"/>
      <c r="F397" s="252"/>
      <c r="G397" s="267">
        <v>81860</v>
      </c>
      <c r="H397" s="268" t="s">
        <v>1056</v>
      </c>
    </row>
    <row r="398" spans="1:8" ht="12.75" customHeight="1">
      <c r="A398" s="252"/>
      <c r="B398" s="253"/>
      <c r="C398" s="253"/>
      <c r="D398" s="182"/>
      <c r="E398" s="252"/>
      <c r="F398" s="252"/>
      <c r="G398" s="182">
        <v>81901</v>
      </c>
      <c r="H398" s="263" t="s">
        <v>1057</v>
      </c>
    </row>
    <row r="399" spans="1:8" ht="12.75" customHeight="1">
      <c r="A399" s="252"/>
      <c r="B399" s="253"/>
      <c r="C399" s="253"/>
      <c r="D399" s="182"/>
      <c r="E399" s="252"/>
      <c r="F399" s="252"/>
      <c r="G399" s="182">
        <v>81902</v>
      </c>
      <c r="H399" s="263" t="s">
        <v>1058</v>
      </c>
    </row>
    <row r="400" spans="1:8" ht="12.75" customHeight="1">
      <c r="A400" s="252"/>
      <c r="B400" s="253"/>
      <c r="C400" s="253"/>
      <c r="D400" s="182"/>
      <c r="E400" s="252"/>
      <c r="F400" s="252"/>
      <c r="G400" s="182">
        <v>81903</v>
      </c>
      <c r="H400" s="263" t="s">
        <v>1059</v>
      </c>
    </row>
    <row r="401" spans="1:8" ht="12.75" customHeight="1">
      <c r="A401" s="252"/>
      <c r="B401" s="253"/>
      <c r="C401" s="253"/>
      <c r="D401" s="182"/>
      <c r="E401" s="252"/>
      <c r="F401" s="252"/>
      <c r="G401" s="182">
        <v>81904</v>
      </c>
      <c r="H401" s="263" t="s">
        <v>1060</v>
      </c>
    </row>
    <row r="402" spans="1:8" ht="12.75" customHeight="1">
      <c r="A402" s="252"/>
      <c r="B402" s="253"/>
      <c r="C402" s="253"/>
      <c r="D402" s="182"/>
      <c r="E402" s="252"/>
      <c r="F402" s="252"/>
      <c r="G402" s="182">
        <v>81905</v>
      </c>
      <c r="H402" s="263" t="s">
        <v>1061</v>
      </c>
    </row>
    <row r="403" spans="1:8" ht="12.75" customHeight="1">
      <c r="A403" s="252"/>
      <c r="B403" s="253"/>
      <c r="C403" s="253"/>
      <c r="D403" s="182"/>
      <c r="E403" s="252"/>
      <c r="F403" s="252"/>
      <c r="G403" s="182">
        <v>81906</v>
      </c>
      <c r="H403" s="263" t="s">
        <v>1062</v>
      </c>
    </row>
    <row r="404" spans="1:8" ht="12.75" customHeight="1">
      <c r="A404" s="252"/>
      <c r="B404" s="253"/>
      <c r="C404" s="253"/>
      <c r="D404" s="182"/>
      <c r="E404" s="252"/>
      <c r="F404" s="252"/>
      <c r="G404" s="182">
        <v>81907</v>
      </c>
      <c r="H404" s="263" t="s">
        <v>1063</v>
      </c>
    </row>
    <row r="405" spans="1:8" ht="12.75" customHeight="1">
      <c r="A405" s="252"/>
      <c r="B405" s="253"/>
      <c r="C405" s="253"/>
      <c r="D405" s="182"/>
      <c r="E405" s="252"/>
      <c r="F405" s="252"/>
      <c r="G405" s="182">
        <v>81908</v>
      </c>
      <c r="H405" s="263" t="s">
        <v>1064</v>
      </c>
    </row>
    <row r="406" spans="1:8" ht="12.75" customHeight="1">
      <c r="A406" s="252"/>
      <c r="B406" s="253"/>
      <c r="C406" s="253"/>
      <c r="D406" s="182"/>
      <c r="E406" s="252"/>
      <c r="F406" s="252"/>
      <c r="G406" s="182">
        <v>81909</v>
      </c>
      <c r="H406" s="263" t="s">
        <v>1065</v>
      </c>
    </row>
    <row r="407" spans="1:8" ht="12.75" customHeight="1">
      <c r="A407" s="252"/>
      <c r="B407" s="253"/>
      <c r="C407" s="253"/>
      <c r="D407" s="182"/>
      <c r="E407" s="252"/>
      <c r="F407" s="252"/>
      <c r="G407" s="182">
        <v>81910</v>
      </c>
      <c r="H407" s="263" t="s">
        <v>1066</v>
      </c>
    </row>
    <row r="408" spans="1:8" ht="12.75" customHeight="1">
      <c r="A408" s="252"/>
      <c r="B408" s="253"/>
      <c r="C408" s="253"/>
      <c r="D408" s="182"/>
      <c r="E408" s="252"/>
      <c r="F408" s="252"/>
      <c r="G408" s="182">
        <v>81911</v>
      </c>
      <c r="H408" s="263" t="s">
        <v>1067</v>
      </c>
    </row>
    <row r="409" spans="1:8" ht="12.75" customHeight="1">
      <c r="A409" s="252"/>
      <c r="B409" s="253"/>
      <c r="C409" s="253"/>
      <c r="D409" s="182"/>
      <c r="E409" s="252"/>
      <c r="F409" s="252"/>
      <c r="G409" s="182">
        <v>81912</v>
      </c>
      <c r="H409" s="263" t="s">
        <v>1068</v>
      </c>
    </row>
    <row r="410" spans="1:8" ht="12.75" customHeight="1">
      <c r="A410" s="252"/>
      <c r="B410" s="253"/>
      <c r="C410" s="253"/>
      <c r="D410" s="182"/>
      <c r="E410" s="252"/>
      <c r="F410" s="252"/>
      <c r="G410" s="182">
        <v>81913</v>
      </c>
      <c r="H410" s="263" t="s">
        <v>1069</v>
      </c>
    </row>
    <row r="411" spans="1:8" ht="12.75" customHeight="1">
      <c r="A411" s="252"/>
      <c r="B411" s="253"/>
      <c r="C411" s="253"/>
      <c r="D411" s="182"/>
      <c r="E411" s="252"/>
      <c r="F411" s="252"/>
      <c r="G411" s="182">
        <v>81914</v>
      </c>
      <c r="H411" s="263" t="s">
        <v>1070</v>
      </c>
    </row>
    <row r="412" spans="1:8" ht="12.75" customHeight="1">
      <c r="A412" s="252"/>
      <c r="B412" s="253"/>
      <c r="C412" s="253"/>
      <c r="D412" s="182"/>
      <c r="E412" s="252"/>
      <c r="F412" s="252"/>
      <c r="G412" s="182">
        <v>81915</v>
      </c>
      <c r="H412" s="263" t="s">
        <v>1071</v>
      </c>
    </row>
    <row r="413" spans="1:8" ht="12.75" customHeight="1">
      <c r="A413" s="252"/>
      <c r="B413" s="253"/>
      <c r="C413" s="253"/>
      <c r="D413" s="182"/>
      <c r="E413" s="252"/>
      <c r="F413" s="252"/>
      <c r="G413" s="182">
        <v>81916</v>
      </c>
      <c r="H413" s="263" t="s">
        <v>1072</v>
      </c>
    </row>
    <row r="414" spans="1:8" ht="12.75" customHeight="1">
      <c r="A414" s="252"/>
      <c r="B414" s="253"/>
      <c r="C414" s="253"/>
      <c r="D414" s="182"/>
      <c r="E414" s="252"/>
      <c r="F414" s="252"/>
      <c r="G414" s="182">
        <v>81917</v>
      </c>
      <c r="H414" s="263" t="s">
        <v>1073</v>
      </c>
    </row>
    <row r="415" spans="1:8" ht="12.75" customHeight="1">
      <c r="A415" s="252"/>
      <c r="B415" s="253"/>
      <c r="C415" s="253"/>
      <c r="D415" s="182"/>
      <c r="E415" s="252"/>
      <c r="F415" s="252"/>
      <c r="G415" s="182">
        <v>81918</v>
      </c>
      <c r="H415" s="263" t="s">
        <v>1074</v>
      </c>
    </row>
    <row r="416" spans="1:8" ht="12.75" customHeight="1">
      <c r="A416" s="252"/>
      <c r="B416" s="253"/>
      <c r="C416" s="253"/>
      <c r="D416" s="182"/>
      <c r="E416" s="252"/>
      <c r="F416" s="252"/>
      <c r="G416" s="182">
        <v>81919</v>
      </c>
      <c r="H416" s="263" t="s">
        <v>1075</v>
      </c>
    </row>
    <row r="417" spans="1:8" ht="12.75" customHeight="1">
      <c r="A417" s="252"/>
      <c r="B417" s="253"/>
      <c r="C417" s="253"/>
      <c r="D417" s="182"/>
      <c r="E417" s="252"/>
      <c r="F417" s="252"/>
      <c r="G417" s="182">
        <v>81920</v>
      </c>
      <c r="H417" s="263" t="s">
        <v>1076</v>
      </c>
    </row>
    <row r="418" spans="1:8" ht="12.75" customHeight="1">
      <c r="A418" s="252"/>
      <c r="B418" s="253"/>
      <c r="C418" s="253"/>
      <c r="D418" s="182"/>
      <c r="E418" s="252"/>
      <c r="F418" s="252"/>
      <c r="G418" s="182">
        <v>81921</v>
      </c>
      <c r="H418" s="263" t="s">
        <v>1077</v>
      </c>
    </row>
    <row r="419" spans="1:8" ht="12.75" customHeight="1">
      <c r="A419" s="252"/>
      <c r="B419" s="253"/>
      <c r="C419" s="253"/>
      <c r="D419" s="182"/>
      <c r="E419" s="252"/>
      <c r="F419" s="252"/>
      <c r="G419" s="182">
        <v>81922</v>
      </c>
      <c r="H419" s="263" t="s">
        <v>1078</v>
      </c>
    </row>
    <row r="420" spans="1:8" ht="12.75" customHeight="1">
      <c r="A420" s="252"/>
      <c r="B420" s="253"/>
      <c r="C420" s="253"/>
      <c r="D420" s="182"/>
      <c r="E420" s="252"/>
      <c r="F420" s="252"/>
      <c r="G420" s="182">
        <v>81923</v>
      </c>
      <c r="H420" s="263" t="s">
        <v>1079</v>
      </c>
    </row>
    <row r="421" spans="1:8" ht="12.75" customHeight="1">
      <c r="A421" s="252"/>
      <c r="B421" s="253"/>
      <c r="C421" s="253"/>
      <c r="D421" s="182"/>
      <c r="E421" s="252"/>
      <c r="F421" s="252"/>
      <c r="G421" s="182">
        <v>81924</v>
      </c>
      <c r="H421" s="263" t="s">
        <v>1080</v>
      </c>
    </row>
    <row r="422" spans="1:8" ht="12.75" customHeight="1">
      <c r="A422" s="252"/>
      <c r="B422" s="253"/>
      <c r="C422" s="253"/>
      <c r="D422" s="182"/>
      <c r="E422" s="252"/>
      <c r="F422" s="252"/>
      <c r="G422" s="182">
        <v>81925</v>
      </c>
      <c r="H422" s="263" t="s">
        <v>1081</v>
      </c>
    </row>
    <row r="423" spans="1:8" ht="12.75" customHeight="1">
      <c r="A423" s="252"/>
      <c r="B423" s="253"/>
      <c r="C423" s="253"/>
      <c r="D423" s="182"/>
      <c r="E423" s="252"/>
      <c r="F423" s="252"/>
      <c r="G423" s="182">
        <v>81926</v>
      </c>
      <c r="H423" s="263" t="s">
        <v>1082</v>
      </c>
    </row>
    <row r="424" spans="1:8" ht="12.75" customHeight="1">
      <c r="A424" s="252"/>
      <c r="B424" s="253"/>
      <c r="C424" s="253"/>
      <c r="D424" s="182"/>
      <c r="E424" s="252"/>
      <c r="F424" s="252"/>
      <c r="G424" s="182">
        <v>81927</v>
      </c>
      <c r="H424" s="263" t="s">
        <v>1083</v>
      </c>
    </row>
    <row r="425" spans="1:8" ht="12.75" customHeight="1">
      <c r="A425" s="252"/>
      <c r="B425" s="253"/>
      <c r="C425" s="253"/>
      <c r="D425" s="182"/>
      <c r="E425" s="252"/>
      <c r="F425" s="252"/>
      <c r="G425" s="182">
        <v>81928</v>
      </c>
      <c r="H425" s="263" t="s">
        <v>1084</v>
      </c>
    </row>
    <row r="426" spans="1:8" ht="12.75" customHeight="1">
      <c r="A426" s="252"/>
      <c r="B426" s="253"/>
      <c r="C426" s="253"/>
      <c r="D426" s="182"/>
      <c r="E426" s="252"/>
      <c r="F426" s="252"/>
      <c r="G426" s="182">
        <v>81929</v>
      </c>
      <c r="H426" s="263" t="s">
        <v>1085</v>
      </c>
    </row>
    <row r="427" spans="1:8" ht="12.75" customHeight="1">
      <c r="A427" s="252"/>
      <c r="B427" s="253"/>
      <c r="C427" s="253"/>
      <c r="D427" s="182"/>
      <c r="E427" s="252"/>
      <c r="F427" s="252"/>
      <c r="G427" s="182">
        <v>81930</v>
      </c>
      <c r="H427" s="263" t="s">
        <v>1086</v>
      </c>
    </row>
    <row r="428" spans="1:8" ht="12.75" customHeight="1">
      <c r="A428" s="252"/>
      <c r="B428" s="253"/>
      <c r="C428" s="253"/>
      <c r="D428" s="182"/>
      <c r="E428" s="252"/>
      <c r="F428" s="252"/>
      <c r="G428" s="182">
        <v>81931</v>
      </c>
      <c r="H428" s="263" t="s">
        <v>1087</v>
      </c>
    </row>
    <row r="429" spans="1:8" ht="12.75" customHeight="1">
      <c r="A429" s="252"/>
      <c r="B429" s="253"/>
      <c r="C429" s="253"/>
      <c r="D429" s="182"/>
      <c r="E429" s="252"/>
      <c r="F429" s="252"/>
      <c r="G429" s="182">
        <v>81932</v>
      </c>
      <c r="H429" s="263" t="s">
        <v>1088</v>
      </c>
    </row>
    <row r="430" spans="1:8" ht="12.75" customHeight="1">
      <c r="A430" s="252"/>
      <c r="B430" s="253"/>
      <c r="C430" s="253"/>
      <c r="D430" s="182"/>
      <c r="E430" s="252"/>
      <c r="F430" s="252"/>
      <c r="G430" s="182">
        <v>81933</v>
      </c>
      <c r="H430" s="263" t="s">
        <v>1089</v>
      </c>
    </row>
    <row r="431" spans="1:8" ht="12.75" customHeight="1">
      <c r="A431" s="252"/>
      <c r="B431" s="253"/>
      <c r="C431" s="253"/>
      <c r="D431" s="182"/>
      <c r="E431" s="252"/>
      <c r="F431" s="252"/>
      <c r="G431" s="182">
        <v>81934</v>
      </c>
      <c r="H431" s="263" t="s">
        <v>1090</v>
      </c>
    </row>
    <row r="432" spans="1:8" ht="12.75" customHeight="1">
      <c r="A432" s="252"/>
      <c r="B432" s="253"/>
      <c r="C432" s="253"/>
      <c r="D432" s="182"/>
      <c r="E432" s="252"/>
      <c r="F432" s="252"/>
      <c r="G432" s="182">
        <v>81935</v>
      </c>
      <c r="H432" s="263" t="s">
        <v>1091</v>
      </c>
    </row>
    <row r="433" spans="1:8" ht="12.75" customHeight="1">
      <c r="A433" s="252"/>
      <c r="B433" s="253"/>
      <c r="C433" s="253"/>
      <c r="D433" s="182"/>
      <c r="E433" s="252"/>
      <c r="F433" s="252"/>
      <c r="G433" s="182">
        <v>81936</v>
      </c>
      <c r="H433" s="263" t="s">
        <v>1092</v>
      </c>
    </row>
    <row r="434" spans="1:8" ht="12.75" customHeight="1">
      <c r="A434" s="252"/>
      <c r="B434" s="253"/>
      <c r="C434" s="253"/>
      <c r="D434" s="182"/>
      <c r="E434" s="252"/>
      <c r="F434" s="252"/>
      <c r="G434" s="182">
        <v>81937</v>
      </c>
      <c r="H434" s="263" t="s">
        <v>1093</v>
      </c>
    </row>
    <row r="435" spans="1:8" ht="12.75" customHeight="1">
      <c r="A435" s="252"/>
      <c r="B435" s="253"/>
      <c r="C435" s="253"/>
      <c r="D435" s="182"/>
      <c r="E435" s="252"/>
      <c r="F435" s="252"/>
      <c r="G435" s="182">
        <v>81938</v>
      </c>
      <c r="H435" s="263" t="s">
        <v>1094</v>
      </c>
    </row>
    <row r="436" spans="1:8" ht="12.75" customHeight="1">
      <c r="A436" s="252"/>
      <c r="B436" s="253"/>
      <c r="C436" s="253"/>
      <c r="D436" s="182"/>
      <c r="E436" s="252"/>
      <c r="F436" s="252"/>
      <c r="G436" s="182">
        <v>81939</v>
      </c>
      <c r="H436" s="263" t="s">
        <v>1095</v>
      </c>
    </row>
    <row r="437" spans="1:8" ht="12.75" customHeight="1">
      <c r="A437" s="252"/>
      <c r="B437" s="253"/>
      <c r="C437" s="253"/>
      <c r="D437" s="182"/>
      <c r="E437" s="252"/>
      <c r="F437" s="252"/>
      <c r="G437" s="182">
        <v>81940</v>
      </c>
      <c r="H437" s="263" t="s">
        <v>1096</v>
      </c>
    </row>
    <row r="438" spans="1:8" ht="12.75" customHeight="1">
      <c r="A438" s="252"/>
      <c r="B438" s="253"/>
      <c r="C438" s="253"/>
      <c r="D438" s="182"/>
      <c r="E438" s="252"/>
      <c r="F438" s="252"/>
      <c r="G438" s="182">
        <v>81941</v>
      </c>
      <c r="H438" s="263" t="s">
        <v>1097</v>
      </c>
    </row>
    <row r="439" spans="1:8" ht="12.75" customHeight="1">
      <c r="A439" s="252"/>
      <c r="B439" s="253"/>
      <c r="C439" s="253"/>
      <c r="D439" s="182"/>
      <c r="E439" s="252"/>
      <c r="F439" s="252"/>
      <c r="G439" s="182">
        <v>81942</v>
      </c>
      <c r="H439" s="263" t="s">
        <v>1098</v>
      </c>
    </row>
    <row r="440" spans="1:8" ht="12.75" customHeight="1">
      <c r="A440" s="252"/>
      <c r="B440" s="253"/>
      <c r="C440" s="253"/>
      <c r="D440" s="182"/>
      <c r="E440" s="252"/>
      <c r="F440" s="252"/>
      <c r="G440" s="182">
        <v>81943</v>
      </c>
      <c r="H440" s="263" t="s">
        <v>1099</v>
      </c>
    </row>
    <row r="441" spans="1:8" ht="12.75" customHeight="1">
      <c r="A441" s="252"/>
      <c r="B441" s="253"/>
      <c r="C441" s="253"/>
      <c r="D441" s="182"/>
      <c r="E441" s="252"/>
      <c r="F441" s="252"/>
      <c r="G441" s="182">
        <v>81944</v>
      </c>
      <c r="H441" s="263" t="s">
        <v>1100</v>
      </c>
    </row>
    <row r="442" spans="1:8" ht="12.75" customHeight="1">
      <c r="A442" s="252"/>
      <c r="B442" s="253"/>
      <c r="C442" s="253"/>
      <c r="D442" s="182"/>
      <c r="E442" s="252"/>
      <c r="F442" s="252"/>
      <c r="G442" s="182">
        <v>81945</v>
      </c>
      <c r="H442" s="263" t="s">
        <v>1101</v>
      </c>
    </row>
    <row r="443" spans="1:8" ht="12.75" customHeight="1">
      <c r="A443" s="252"/>
      <c r="B443" s="253"/>
      <c r="C443" s="253"/>
      <c r="D443" s="182"/>
      <c r="E443" s="252"/>
      <c r="F443" s="252"/>
      <c r="G443" s="182">
        <v>81946</v>
      </c>
      <c r="H443" s="263" t="s">
        <v>1102</v>
      </c>
    </row>
    <row r="444" spans="1:8" ht="12.75" customHeight="1">
      <c r="A444" s="252"/>
      <c r="B444" s="253"/>
      <c r="C444" s="253"/>
      <c r="D444" s="182"/>
      <c r="E444" s="252"/>
      <c r="F444" s="252"/>
      <c r="G444" s="182">
        <v>82101</v>
      </c>
      <c r="H444" s="263" t="s">
        <v>1103</v>
      </c>
    </row>
    <row r="445" spans="1:8" ht="12.75" customHeight="1">
      <c r="A445" s="252"/>
      <c r="B445" s="253"/>
      <c r="C445" s="253"/>
      <c r="D445" s="182"/>
      <c r="E445" s="252"/>
      <c r="F445" s="252"/>
      <c r="G445" s="182">
        <v>82102</v>
      </c>
      <c r="H445" s="263" t="s">
        <v>1104</v>
      </c>
    </row>
    <row r="446" spans="1:8" ht="12.75" customHeight="1">
      <c r="A446" s="252"/>
      <c r="B446" s="253"/>
      <c r="C446" s="253"/>
      <c r="D446" s="182"/>
      <c r="E446" s="252"/>
      <c r="F446" s="252"/>
      <c r="G446" s="182">
        <v>82103</v>
      </c>
      <c r="H446" s="263" t="s">
        <v>1105</v>
      </c>
    </row>
    <row r="447" spans="1:8" ht="12.75" customHeight="1">
      <c r="A447" s="252"/>
      <c r="B447" s="253"/>
      <c r="C447" s="253"/>
      <c r="D447" s="182"/>
      <c r="E447" s="252"/>
      <c r="F447" s="252"/>
      <c r="G447" s="182">
        <v>82104</v>
      </c>
      <c r="H447" s="263" t="s">
        <v>1106</v>
      </c>
    </row>
    <row r="448" spans="1:8" ht="12.75" customHeight="1">
      <c r="A448" s="252"/>
      <c r="B448" s="253"/>
      <c r="C448" s="253"/>
      <c r="D448" s="182"/>
      <c r="E448" s="252"/>
      <c r="F448" s="252"/>
      <c r="G448" s="182">
        <v>82105</v>
      </c>
      <c r="H448" s="263" t="s">
        <v>1107</v>
      </c>
    </row>
    <row r="449" spans="1:8" ht="12.75" customHeight="1">
      <c r="A449" s="252"/>
      <c r="B449" s="253"/>
      <c r="C449" s="253"/>
      <c r="D449" s="182"/>
      <c r="E449" s="252"/>
      <c r="F449" s="252"/>
      <c r="G449" s="182">
        <v>82106</v>
      </c>
      <c r="H449" s="263" t="s">
        <v>1108</v>
      </c>
    </row>
    <row r="450" spans="1:8" ht="12.75" customHeight="1">
      <c r="A450" s="252"/>
      <c r="B450" s="253"/>
      <c r="C450" s="253"/>
      <c r="D450" s="182"/>
      <c r="E450" s="252"/>
      <c r="F450" s="252"/>
      <c r="G450" s="182">
        <v>82107</v>
      </c>
      <c r="H450" s="263" t="s">
        <v>1109</v>
      </c>
    </row>
    <row r="451" spans="1:8" ht="12.75" customHeight="1">
      <c r="A451" s="252"/>
      <c r="B451" s="253"/>
      <c r="C451" s="253"/>
      <c r="D451" s="182"/>
      <c r="E451" s="252"/>
      <c r="F451" s="252"/>
      <c r="G451" s="182">
        <v>82108</v>
      </c>
      <c r="H451" s="263" t="s">
        <v>1110</v>
      </c>
    </row>
    <row r="452" spans="1:8" ht="12.75" customHeight="1">
      <c r="A452" s="252"/>
      <c r="B452" s="253"/>
      <c r="C452" s="253"/>
      <c r="D452" s="182"/>
      <c r="E452" s="252"/>
      <c r="F452" s="252"/>
      <c r="G452" s="182">
        <v>82109</v>
      </c>
      <c r="H452" s="263" t="s">
        <v>1111</v>
      </c>
    </row>
    <row r="453" spans="1:8" ht="12.75" customHeight="1">
      <c r="A453" s="252"/>
      <c r="B453" s="253"/>
      <c r="C453" s="253"/>
      <c r="D453" s="182"/>
      <c r="E453" s="252"/>
      <c r="F453" s="252"/>
      <c r="G453" s="182">
        <v>82110</v>
      </c>
      <c r="H453" s="263" t="s">
        <v>1112</v>
      </c>
    </row>
    <row r="454" spans="1:8" ht="12.75" customHeight="1">
      <c r="A454" s="252"/>
      <c r="B454" s="253"/>
      <c r="C454" s="253"/>
      <c r="D454" s="182"/>
      <c r="E454" s="252"/>
      <c r="F454" s="252"/>
      <c r="G454" s="182">
        <v>82111</v>
      </c>
      <c r="H454" s="263" t="s">
        <v>1113</v>
      </c>
    </row>
    <row r="455" spans="1:8" ht="12.75" customHeight="1">
      <c r="A455" s="252"/>
      <c r="B455" s="253"/>
      <c r="C455" s="253"/>
      <c r="D455" s="182"/>
      <c r="E455" s="252"/>
      <c r="F455" s="252"/>
      <c r="G455" s="182">
        <v>82112</v>
      </c>
      <c r="H455" s="263" t="s">
        <v>1114</v>
      </c>
    </row>
    <row r="456" spans="1:8" ht="12.75" customHeight="1">
      <c r="A456" s="252"/>
      <c r="B456" s="253"/>
      <c r="C456" s="253"/>
      <c r="D456" s="182"/>
      <c r="E456" s="252"/>
      <c r="F456" s="252"/>
      <c r="G456" s="182">
        <v>82113</v>
      </c>
      <c r="H456" s="263" t="s">
        <v>1115</v>
      </c>
    </row>
    <row r="457" spans="1:8" ht="12.75" customHeight="1">
      <c r="A457" s="252"/>
      <c r="B457" s="253"/>
      <c r="C457" s="253"/>
      <c r="D457" s="182"/>
      <c r="E457" s="252"/>
      <c r="F457" s="252"/>
      <c r="G457" s="182">
        <v>82114</v>
      </c>
      <c r="H457" s="263" t="s">
        <v>1116</v>
      </c>
    </row>
    <row r="458" spans="1:8" ht="12.75" customHeight="1">
      <c r="A458" s="252"/>
      <c r="B458" s="253"/>
      <c r="C458" s="253"/>
      <c r="D458" s="182"/>
      <c r="E458" s="252"/>
      <c r="F458" s="252"/>
      <c r="G458" s="182">
        <v>82201</v>
      </c>
      <c r="H458" s="263" t="s">
        <v>623</v>
      </c>
    </row>
    <row r="459" spans="1:8" ht="12.75" customHeight="1">
      <c r="A459" s="252"/>
      <c r="B459" s="253"/>
      <c r="C459" s="253"/>
      <c r="D459" s="182"/>
      <c r="E459" s="252"/>
      <c r="F459" s="252"/>
      <c r="G459" s="182">
        <v>82202</v>
      </c>
      <c r="H459" s="263" t="s">
        <v>1117</v>
      </c>
    </row>
    <row r="460" spans="1:8" ht="12.75" customHeight="1">
      <c r="A460" s="252"/>
      <c r="B460" s="253"/>
      <c r="C460" s="253"/>
      <c r="D460" s="182"/>
      <c r="E460" s="252"/>
      <c r="F460" s="252"/>
      <c r="G460" s="182">
        <v>82203</v>
      </c>
      <c r="H460" s="263" t="s">
        <v>1118</v>
      </c>
    </row>
    <row r="461" spans="1:8" ht="12.75" customHeight="1">
      <c r="A461" s="252"/>
      <c r="B461" s="253"/>
      <c r="C461" s="253"/>
      <c r="D461" s="182"/>
      <c r="E461" s="252"/>
      <c r="F461" s="252"/>
      <c r="G461" s="182">
        <v>82204</v>
      </c>
      <c r="H461" s="263" t="s">
        <v>1119</v>
      </c>
    </row>
    <row r="462" spans="1:8" ht="12.75" customHeight="1">
      <c r="A462" s="252"/>
      <c r="B462" s="253"/>
      <c r="C462" s="253"/>
      <c r="D462" s="182"/>
      <c r="E462" s="252"/>
      <c r="F462" s="252"/>
      <c r="G462" s="182">
        <v>82205</v>
      </c>
      <c r="H462" s="263" t="s">
        <v>1120</v>
      </c>
    </row>
    <row r="463" spans="1:8" ht="12.75" customHeight="1">
      <c r="A463" s="252"/>
      <c r="B463" s="253"/>
      <c r="C463" s="253"/>
      <c r="D463" s="182"/>
      <c r="E463" s="252"/>
      <c r="F463" s="252"/>
      <c r="G463" s="182">
        <v>82206</v>
      </c>
      <c r="H463" s="263" t="s">
        <v>1121</v>
      </c>
    </row>
    <row r="464" spans="1:8" ht="12.75" customHeight="1">
      <c r="A464" s="252"/>
      <c r="B464" s="253"/>
      <c r="C464" s="253"/>
      <c r="D464" s="182"/>
      <c r="E464" s="252"/>
      <c r="F464" s="252"/>
      <c r="G464" s="182">
        <v>82207</v>
      </c>
      <c r="H464" s="263" t="s">
        <v>1122</v>
      </c>
    </row>
    <row r="465" spans="1:8" ht="12.75" customHeight="1">
      <c r="A465" s="252"/>
      <c r="B465" s="253"/>
      <c r="C465" s="253"/>
      <c r="D465" s="182"/>
      <c r="E465" s="252"/>
      <c r="F465" s="252"/>
      <c r="G465" s="182">
        <v>82208</v>
      </c>
      <c r="H465" s="263" t="s">
        <v>1123</v>
      </c>
    </row>
    <row r="466" spans="1:8" ht="12.75" customHeight="1">
      <c r="A466" s="252"/>
      <c r="B466" s="253"/>
      <c r="C466" s="253"/>
      <c r="D466" s="182"/>
      <c r="E466" s="252"/>
      <c r="F466" s="252"/>
      <c r="G466" s="182">
        <v>82209</v>
      </c>
      <c r="H466" s="263" t="s">
        <v>1124</v>
      </c>
    </row>
    <row r="467" spans="1:8" ht="12.75" customHeight="1">
      <c r="A467" s="252"/>
      <c r="B467" s="253"/>
      <c r="C467" s="253"/>
      <c r="D467" s="182"/>
      <c r="E467" s="252"/>
      <c r="F467" s="252"/>
      <c r="G467" s="182">
        <v>82210</v>
      </c>
      <c r="H467" s="263" t="s">
        <v>1125</v>
      </c>
    </row>
    <row r="468" spans="1:8" ht="12.75" customHeight="1">
      <c r="A468" s="252"/>
      <c r="B468" s="253"/>
      <c r="C468" s="253"/>
      <c r="D468" s="182"/>
      <c r="E468" s="252"/>
      <c r="F468" s="252"/>
      <c r="G468" s="182">
        <v>82211</v>
      </c>
      <c r="H468" s="263" t="s">
        <v>1126</v>
      </c>
    </row>
    <row r="469" spans="1:8" ht="12.75" customHeight="1">
      <c r="A469" s="252"/>
      <c r="B469" s="253"/>
      <c r="C469" s="253"/>
      <c r="D469" s="182"/>
      <c r="E469" s="252"/>
      <c r="F469" s="252"/>
      <c r="G469" s="182">
        <v>82212</v>
      </c>
      <c r="H469" s="263" t="s">
        <v>1127</v>
      </c>
    </row>
    <row r="470" spans="1:8" ht="12.75" customHeight="1">
      <c r="A470" s="252"/>
      <c r="B470" s="253"/>
      <c r="C470" s="253"/>
      <c r="D470" s="182"/>
      <c r="E470" s="252"/>
      <c r="F470" s="252"/>
      <c r="G470" s="182">
        <v>82213</v>
      </c>
      <c r="H470" s="263" t="s">
        <v>1128</v>
      </c>
    </row>
    <row r="471" spans="1:8" ht="12.75" customHeight="1">
      <c r="A471" s="252"/>
      <c r="B471" s="253"/>
      <c r="C471" s="253"/>
      <c r="D471" s="182"/>
      <c r="E471" s="252"/>
      <c r="F471" s="252"/>
      <c r="G471" s="182">
        <v>82214</v>
      </c>
      <c r="H471" s="263" t="s">
        <v>1129</v>
      </c>
    </row>
    <row r="472" spans="1:8" ht="12.75" customHeight="1">
      <c r="A472" s="252"/>
      <c r="B472" s="253"/>
      <c r="C472" s="253"/>
      <c r="D472" s="182"/>
      <c r="E472" s="252"/>
      <c r="F472" s="252"/>
      <c r="G472" s="182">
        <v>82301</v>
      </c>
      <c r="H472" s="263" t="s">
        <v>1130</v>
      </c>
    </row>
    <row r="473" spans="1:8" ht="12.75" customHeight="1">
      <c r="A473" s="252"/>
      <c r="B473" s="253"/>
      <c r="C473" s="253"/>
      <c r="D473" s="182"/>
      <c r="E473" s="252"/>
      <c r="F473" s="252"/>
      <c r="G473" s="182">
        <v>82302</v>
      </c>
      <c r="H473" s="263" t="s">
        <v>1131</v>
      </c>
    </row>
    <row r="474" spans="1:8" ht="12.75" customHeight="1">
      <c r="A474" s="252"/>
      <c r="B474" s="253"/>
      <c r="C474" s="253"/>
      <c r="D474" s="182"/>
      <c r="E474" s="252"/>
      <c r="F474" s="252"/>
      <c r="G474" s="182">
        <v>82303</v>
      </c>
      <c r="H474" s="263" t="s">
        <v>1132</v>
      </c>
    </row>
    <row r="475" spans="1:8" ht="12.75" customHeight="1">
      <c r="A475" s="252"/>
      <c r="B475" s="253"/>
      <c r="C475" s="253"/>
      <c r="D475" s="182"/>
      <c r="E475" s="252"/>
      <c r="F475" s="252"/>
      <c r="G475" s="182">
        <v>82304</v>
      </c>
      <c r="H475" s="263" t="s">
        <v>1133</v>
      </c>
    </row>
    <row r="476" spans="1:8" ht="12.75" customHeight="1">
      <c r="A476" s="252"/>
      <c r="B476" s="253"/>
      <c r="C476" s="253"/>
      <c r="D476" s="182"/>
      <c r="E476" s="252"/>
      <c r="F476" s="252"/>
      <c r="G476" s="182">
        <v>82305</v>
      </c>
      <c r="H476" s="263" t="s">
        <v>1134</v>
      </c>
    </row>
    <row r="477" spans="1:8" ht="12.75" customHeight="1">
      <c r="A477" s="252"/>
      <c r="B477" s="253"/>
      <c r="C477" s="253"/>
      <c r="D477" s="182"/>
      <c r="E477" s="252"/>
      <c r="F477" s="252"/>
      <c r="G477" s="182">
        <v>82306</v>
      </c>
      <c r="H477" s="263" t="s">
        <v>1135</v>
      </c>
    </row>
    <row r="478" spans="1:8" ht="12.75" customHeight="1">
      <c r="A478" s="252"/>
      <c r="B478" s="253"/>
      <c r="C478" s="253"/>
      <c r="D478" s="182"/>
      <c r="E478" s="252"/>
      <c r="F478" s="252"/>
      <c r="G478" s="182">
        <v>82307</v>
      </c>
      <c r="H478" s="263" t="s">
        <v>1136</v>
      </c>
    </row>
    <row r="479" spans="1:8" ht="12.75" customHeight="1">
      <c r="A479" s="252"/>
      <c r="B479" s="253"/>
      <c r="C479" s="253"/>
      <c r="D479" s="182"/>
      <c r="E479" s="252"/>
      <c r="F479" s="252"/>
      <c r="G479" s="182">
        <v>82308</v>
      </c>
      <c r="H479" s="263" t="s">
        <v>1137</v>
      </c>
    </row>
    <row r="480" spans="1:8" ht="12.75" customHeight="1">
      <c r="A480" s="252"/>
      <c r="B480" s="253"/>
      <c r="C480" s="253"/>
      <c r="D480" s="182"/>
      <c r="E480" s="252"/>
      <c r="F480" s="252"/>
      <c r="G480" s="182">
        <v>82309</v>
      </c>
      <c r="H480" s="263" t="s">
        <v>1138</v>
      </c>
    </row>
    <row r="481" spans="1:8" ht="12.75" customHeight="1">
      <c r="A481" s="252"/>
      <c r="B481" s="253"/>
      <c r="C481" s="253"/>
      <c r="D481" s="182"/>
      <c r="E481" s="252"/>
      <c r="F481" s="252"/>
      <c r="G481" s="182">
        <v>82310</v>
      </c>
      <c r="H481" s="263" t="s">
        <v>1139</v>
      </c>
    </row>
    <row r="482" spans="1:8" ht="12.75" customHeight="1">
      <c r="A482" s="252"/>
      <c r="B482" s="253"/>
      <c r="C482" s="253"/>
      <c r="D482" s="182"/>
      <c r="E482" s="252"/>
      <c r="F482" s="252"/>
      <c r="G482" s="182">
        <v>82311</v>
      </c>
      <c r="H482" s="263" t="s">
        <v>1140</v>
      </c>
    </row>
    <row r="483" spans="1:8" ht="12.75" customHeight="1">
      <c r="A483" s="252"/>
      <c r="B483" s="253"/>
      <c r="C483" s="253"/>
      <c r="D483" s="182"/>
      <c r="E483" s="252"/>
      <c r="F483" s="252"/>
      <c r="G483" s="182">
        <v>82312</v>
      </c>
      <c r="H483" s="263" t="s">
        <v>1141</v>
      </c>
    </row>
    <row r="484" spans="1:8" ht="12.75" customHeight="1">
      <c r="A484" s="252"/>
      <c r="B484" s="253"/>
      <c r="C484" s="253"/>
      <c r="D484" s="182"/>
      <c r="E484" s="252"/>
      <c r="F484" s="252"/>
      <c r="G484" s="182">
        <v>82313</v>
      </c>
      <c r="H484" s="263" t="s">
        <v>1142</v>
      </c>
    </row>
    <row r="485" spans="1:8" ht="12.75" customHeight="1">
      <c r="A485" s="252"/>
      <c r="B485" s="253"/>
      <c r="C485" s="253"/>
      <c r="D485" s="182"/>
      <c r="E485" s="252"/>
      <c r="F485" s="252"/>
      <c r="G485" s="182">
        <v>82314</v>
      </c>
      <c r="H485" s="263" t="s">
        <v>1143</v>
      </c>
    </row>
    <row r="486" spans="1:8" ht="12.75" customHeight="1">
      <c r="A486" s="252"/>
      <c r="B486" s="253"/>
      <c r="C486" s="253"/>
      <c r="D486" s="182"/>
      <c r="E486" s="252"/>
      <c r="F486" s="252"/>
      <c r="G486" s="182">
        <v>82315</v>
      </c>
      <c r="H486" s="263" t="s">
        <v>1144</v>
      </c>
    </row>
    <row r="487" spans="1:8" ht="12.75" customHeight="1">
      <c r="A487" s="252"/>
      <c r="B487" s="253"/>
      <c r="C487" s="253"/>
      <c r="D487" s="182"/>
      <c r="E487" s="252"/>
      <c r="F487" s="252"/>
      <c r="G487" s="182">
        <v>82316</v>
      </c>
      <c r="H487" s="263" t="s">
        <v>1145</v>
      </c>
    </row>
    <row r="488" spans="1:8" ht="12.75" customHeight="1">
      <c r="A488" s="252"/>
      <c r="B488" s="253"/>
      <c r="C488" s="253"/>
      <c r="D488" s="182"/>
      <c r="E488" s="252"/>
      <c r="F488" s="252"/>
      <c r="G488" s="182">
        <v>82317</v>
      </c>
      <c r="H488" s="263" t="s">
        <v>1146</v>
      </c>
    </row>
    <row r="489" spans="1:8" ht="12.75" customHeight="1">
      <c r="A489" s="252"/>
      <c r="B489" s="253"/>
      <c r="C489" s="253"/>
      <c r="D489" s="182"/>
      <c r="E489" s="252"/>
      <c r="F489" s="252"/>
      <c r="G489" s="182">
        <v>82318</v>
      </c>
      <c r="H489" s="263" t="s">
        <v>1147</v>
      </c>
    </row>
    <row r="490" spans="1:8" ht="12.75" customHeight="1">
      <c r="A490" s="252"/>
      <c r="B490" s="253"/>
      <c r="C490" s="253"/>
      <c r="D490" s="182"/>
      <c r="E490" s="252"/>
      <c r="F490" s="252"/>
      <c r="G490" s="182">
        <v>82319</v>
      </c>
      <c r="H490" s="263" t="s">
        <v>1148</v>
      </c>
    </row>
    <row r="491" spans="1:8" ht="12.75" customHeight="1">
      <c r="A491" s="252"/>
      <c r="B491" s="253"/>
      <c r="C491" s="253"/>
      <c r="D491" s="182"/>
      <c r="E491" s="252"/>
      <c r="F491" s="252"/>
      <c r="G491" s="182">
        <v>82320</v>
      </c>
      <c r="H491" s="263" t="s">
        <v>1149</v>
      </c>
    </row>
    <row r="492" spans="1:8" ht="12.75" customHeight="1">
      <c r="A492" s="252"/>
      <c r="B492" s="253"/>
      <c r="C492" s="253"/>
      <c r="D492" s="182"/>
      <c r="E492" s="252"/>
      <c r="F492" s="252"/>
      <c r="G492" s="182">
        <v>82321</v>
      </c>
      <c r="H492" s="263" t="s">
        <v>1150</v>
      </c>
    </row>
    <row r="493" spans="1:8" ht="12.75" customHeight="1">
      <c r="A493" s="252"/>
      <c r="B493" s="253"/>
      <c r="C493" s="253"/>
      <c r="D493" s="182"/>
      <c r="E493" s="252"/>
      <c r="F493" s="252"/>
      <c r="G493" s="182">
        <v>82322</v>
      </c>
      <c r="H493" s="263" t="s">
        <v>1151</v>
      </c>
    </row>
    <row r="494" spans="1:8" ht="12.75" customHeight="1">
      <c r="A494" s="252"/>
      <c r="B494" s="253"/>
      <c r="C494" s="253"/>
      <c r="D494" s="182"/>
      <c r="E494" s="252"/>
      <c r="F494" s="252"/>
      <c r="G494" s="182">
        <v>82323</v>
      </c>
      <c r="H494" s="263" t="s">
        <v>1152</v>
      </c>
    </row>
    <row r="495" spans="1:8" ht="12.75" customHeight="1">
      <c r="A495" s="252"/>
      <c r="B495" s="253"/>
      <c r="C495" s="253"/>
      <c r="D495" s="182"/>
      <c r="E495" s="252"/>
      <c r="F495" s="252"/>
      <c r="G495" s="182">
        <v>82324</v>
      </c>
      <c r="H495" s="263" t="s">
        <v>1153</v>
      </c>
    </row>
    <row r="496" spans="1:8" ht="12.75" customHeight="1">
      <c r="A496" s="252"/>
      <c r="B496" s="253"/>
      <c r="C496" s="253"/>
      <c r="D496" s="182"/>
      <c r="E496" s="252"/>
      <c r="F496" s="252"/>
      <c r="G496" s="182">
        <v>82325</v>
      </c>
      <c r="H496" s="263" t="s">
        <v>1154</v>
      </c>
    </row>
    <row r="497" spans="1:8" ht="12.75" customHeight="1">
      <c r="A497" s="252"/>
      <c r="B497" s="253"/>
      <c r="C497" s="253"/>
      <c r="D497" s="182"/>
      <c r="E497" s="252"/>
      <c r="F497" s="252"/>
      <c r="G497" s="182">
        <v>82401</v>
      </c>
      <c r="H497" s="263" t="s">
        <v>1155</v>
      </c>
    </row>
    <row r="498" spans="1:8" ht="12.75" customHeight="1">
      <c r="A498" s="252"/>
      <c r="B498" s="253"/>
      <c r="C498" s="253"/>
      <c r="D498" s="182"/>
      <c r="E498" s="252"/>
      <c r="F498" s="252"/>
      <c r="G498" s="182">
        <v>82402</v>
      </c>
      <c r="H498" s="263" t="s">
        <v>1156</v>
      </c>
    </row>
    <row r="499" spans="1:8" ht="12.75" customHeight="1">
      <c r="A499" s="252"/>
      <c r="B499" s="253"/>
      <c r="C499" s="253"/>
      <c r="D499" s="182"/>
      <c r="E499" s="252"/>
      <c r="F499" s="252"/>
      <c r="G499" s="182">
        <v>82403</v>
      </c>
      <c r="H499" s="263" t="s">
        <v>1157</v>
      </c>
    </row>
    <row r="500" spans="1:8" ht="12.75" customHeight="1">
      <c r="A500" s="252"/>
      <c r="B500" s="253"/>
      <c r="C500" s="253"/>
      <c r="D500" s="182"/>
      <c r="E500" s="252"/>
      <c r="F500" s="252"/>
      <c r="G500" s="182">
        <v>82404</v>
      </c>
      <c r="H500" s="263" t="s">
        <v>1158</v>
      </c>
    </row>
    <row r="501" spans="1:8" ht="12.75" customHeight="1">
      <c r="A501" s="252"/>
      <c r="B501" s="253"/>
      <c r="C501" s="253"/>
      <c r="D501" s="182"/>
      <c r="E501" s="252"/>
      <c r="F501" s="252"/>
      <c r="G501" s="182">
        <v>82405</v>
      </c>
      <c r="H501" s="263" t="s">
        <v>1159</v>
      </c>
    </row>
    <row r="502" spans="1:8" ht="12.75" customHeight="1">
      <c r="A502" s="252"/>
      <c r="B502" s="253"/>
      <c r="C502" s="253"/>
      <c r="D502" s="182"/>
      <c r="E502" s="252"/>
      <c r="F502" s="252"/>
      <c r="G502" s="182">
        <v>82406</v>
      </c>
      <c r="H502" s="263" t="s">
        <v>1160</v>
      </c>
    </row>
    <row r="503" spans="1:8" ht="12.75" customHeight="1">
      <c r="A503" s="252"/>
      <c r="B503" s="253"/>
      <c r="C503" s="253"/>
      <c r="D503" s="182"/>
      <c r="E503" s="252"/>
      <c r="F503" s="252"/>
      <c r="G503" s="182">
        <v>82407</v>
      </c>
      <c r="H503" s="263" t="s">
        <v>1161</v>
      </c>
    </row>
    <row r="504" spans="1:8" ht="12.75" customHeight="1">
      <c r="A504" s="252"/>
      <c r="B504" s="253"/>
      <c r="C504" s="253"/>
      <c r="D504" s="182"/>
      <c r="E504" s="252"/>
      <c r="F504" s="252"/>
      <c r="G504" s="182">
        <v>82408</v>
      </c>
      <c r="H504" s="263" t="s">
        <v>1162</v>
      </c>
    </row>
    <row r="505" spans="1:8" ht="12.75" customHeight="1">
      <c r="A505" s="252"/>
      <c r="B505" s="253"/>
      <c r="C505" s="253"/>
      <c r="D505" s="182"/>
      <c r="E505" s="252"/>
      <c r="F505" s="252"/>
      <c r="G505" s="182">
        <v>82409</v>
      </c>
      <c r="H505" s="263" t="s">
        <v>1163</v>
      </c>
    </row>
    <row r="506" spans="1:8" ht="12.75" customHeight="1">
      <c r="A506" s="252"/>
      <c r="B506" s="253"/>
      <c r="C506" s="253"/>
      <c r="D506" s="182"/>
      <c r="E506" s="252"/>
      <c r="F506" s="252"/>
      <c r="G506" s="182">
        <v>82501</v>
      </c>
      <c r="H506" s="263" t="s">
        <v>991</v>
      </c>
    </row>
    <row r="507" spans="1:8" ht="12.75" customHeight="1">
      <c r="A507" s="252"/>
      <c r="B507" s="253"/>
      <c r="C507" s="253"/>
      <c r="D507" s="182"/>
      <c r="E507" s="252"/>
      <c r="F507" s="252"/>
      <c r="G507" s="182">
        <v>82502</v>
      </c>
      <c r="H507" s="263" t="s">
        <v>1164</v>
      </c>
    </row>
    <row r="508" spans="1:8" ht="12.75" customHeight="1">
      <c r="A508" s="252"/>
      <c r="B508" s="253"/>
      <c r="C508" s="253"/>
      <c r="D508" s="182"/>
      <c r="E508" s="252"/>
      <c r="F508" s="252"/>
      <c r="G508" s="182">
        <v>82503</v>
      </c>
      <c r="H508" s="263" t="s">
        <v>1165</v>
      </c>
    </row>
    <row r="509" spans="1:8" ht="12.75" customHeight="1">
      <c r="A509" s="252"/>
      <c r="B509" s="253"/>
      <c r="C509" s="253"/>
      <c r="D509" s="182"/>
      <c r="E509" s="252"/>
      <c r="F509" s="252"/>
      <c r="G509" s="182">
        <v>82504</v>
      </c>
      <c r="H509" s="263" t="s">
        <v>1166</v>
      </c>
    </row>
    <row r="510" spans="1:8" ht="12.75" customHeight="1">
      <c r="A510" s="252"/>
      <c r="B510" s="253"/>
      <c r="C510" s="253"/>
      <c r="D510" s="182"/>
      <c r="E510" s="252"/>
      <c r="F510" s="252"/>
      <c r="G510" s="182">
        <v>82505</v>
      </c>
      <c r="H510" s="263" t="s">
        <v>1167</v>
      </c>
    </row>
    <row r="511" spans="1:8" ht="12.75" customHeight="1">
      <c r="A511" s="252"/>
      <c r="B511" s="253"/>
      <c r="C511" s="253"/>
      <c r="D511" s="182"/>
      <c r="E511" s="252"/>
      <c r="F511" s="252"/>
      <c r="G511" s="182">
        <v>82506</v>
      </c>
      <c r="H511" s="263" t="s">
        <v>1168</v>
      </c>
    </row>
    <row r="512" spans="1:8" ht="12.75" customHeight="1">
      <c r="A512" s="252"/>
      <c r="B512" s="253"/>
      <c r="C512" s="253"/>
      <c r="D512" s="182"/>
      <c r="E512" s="252"/>
      <c r="F512" s="252"/>
      <c r="G512" s="182">
        <v>82507</v>
      </c>
      <c r="H512" s="263" t="s">
        <v>1169</v>
      </c>
    </row>
    <row r="513" spans="1:8" ht="12.75" customHeight="1">
      <c r="A513" s="252"/>
      <c r="B513" s="253"/>
      <c r="C513" s="253"/>
      <c r="D513" s="182"/>
      <c r="E513" s="252"/>
      <c r="F513" s="252"/>
      <c r="G513" s="182">
        <v>82508</v>
      </c>
      <c r="H513" s="263" t="s">
        <v>1170</v>
      </c>
    </row>
    <row r="514" spans="1:8" ht="12.75" customHeight="1">
      <c r="A514" s="252"/>
      <c r="B514" s="253"/>
      <c r="C514" s="253"/>
      <c r="D514" s="182"/>
      <c r="E514" s="252"/>
      <c r="F514" s="252"/>
      <c r="G514" s="182">
        <v>82509</v>
      </c>
      <c r="H514" s="263" t="s">
        <v>1171</v>
      </c>
    </row>
    <row r="515" spans="1:8" ht="12.75" customHeight="1">
      <c r="A515" s="252"/>
      <c r="B515" s="253"/>
      <c r="C515" s="253"/>
      <c r="D515" s="182"/>
      <c r="E515" s="252"/>
      <c r="F515" s="252"/>
      <c r="G515" s="182">
        <v>82510</v>
      </c>
      <c r="H515" s="263" t="s">
        <v>1172</v>
      </c>
    </row>
    <row r="516" spans="1:8" ht="12.75" customHeight="1">
      <c r="A516" s="252"/>
      <c r="B516" s="253"/>
      <c r="C516" s="253"/>
      <c r="D516" s="182"/>
      <c r="E516" s="252"/>
      <c r="F516" s="252"/>
      <c r="G516" s="182">
        <v>82511</v>
      </c>
      <c r="H516" s="263" t="s">
        <v>1173</v>
      </c>
    </row>
    <row r="517" spans="1:8" ht="12.75" customHeight="1">
      <c r="A517" s="252"/>
      <c r="B517" s="253"/>
      <c r="C517" s="253"/>
      <c r="D517" s="182"/>
      <c r="E517" s="252"/>
      <c r="F517" s="252"/>
      <c r="G517" s="182">
        <v>82512</v>
      </c>
      <c r="H517" s="263" t="s">
        <v>1174</v>
      </c>
    </row>
    <row r="518" spans="1:8" ht="12.75" customHeight="1">
      <c r="A518" s="252"/>
      <c r="B518" s="253"/>
      <c r="C518" s="253"/>
      <c r="D518" s="182"/>
      <c r="E518" s="252"/>
      <c r="F518" s="252"/>
      <c r="G518" s="182">
        <v>82513</v>
      </c>
      <c r="H518" s="263" t="s">
        <v>1175</v>
      </c>
    </row>
    <row r="519" spans="1:8" ht="12.75" customHeight="1">
      <c r="A519" s="252"/>
      <c r="B519" s="253"/>
      <c r="C519" s="253"/>
      <c r="D519" s="182"/>
      <c r="E519" s="252"/>
      <c r="F519" s="252"/>
      <c r="G519" s="182">
        <v>82514</v>
      </c>
      <c r="H519" s="263" t="s">
        <v>1176</v>
      </c>
    </row>
    <row r="520" spans="1:8" ht="12.75" customHeight="1">
      <c r="A520" s="252"/>
      <c r="B520" s="253"/>
      <c r="C520" s="253"/>
      <c r="D520" s="182"/>
      <c r="E520" s="252"/>
      <c r="F520" s="252"/>
      <c r="G520" s="182">
        <v>82515</v>
      </c>
      <c r="H520" s="263" t="s">
        <v>1177</v>
      </c>
    </row>
    <row r="521" spans="1:8" ht="12.75" customHeight="1">
      <c r="A521" s="252"/>
      <c r="B521" s="253"/>
      <c r="C521" s="253"/>
      <c r="D521" s="182"/>
      <c r="E521" s="252"/>
      <c r="F521" s="252"/>
      <c r="G521" s="182">
        <v>82516</v>
      </c>
      <c r="H521" s="263" t="s">
        <v>1178</v>
      </c>
    </row>
    <row r="522" spans="1:8" ht="12.75" customHeight="1">
      <c r="A522" s="252"/>
      <c r="B522" s="253"/>
      <c r="C522" s="253"/>
      <c r="D522" s="182"/>
      <c r="E522" s="252"/>
      <c r="F522" s="252"/>
      <c r="G522" s="182">
        <v>82517</v>
      </c>
      <c r="H522" s="263" t="s">
        <v>1179</v>
      </c>
    </row>
    <row r="523" spans="1:8" ht="12.75" customHeight="1">
      <c r="A523" s="252"/>
      <c r="B523" s="253"/>
      <c r="C523" s="253"/>
      <c r="D523" s="182"/>
      <c r="E523" s="252"/>
      <c r="F523" s="252"/>
      <c r="G523" s="182">
        <v>82518</v>
      </c>
      <c r="H523" s="263" t="s">
        <v>1180</v>
      </c>
    </row>
    <row r="524" spans="1:8" ht="12.75" customHeight="1">
      <c r="A524" s="252"/>
      <c r="B524" s="253"/>
      <c r="C524" s="253"/>
      <c r="D524" s="182"/>
      <c r="E524" s="252"/>
      <c r="F524" s="252"/>
      <c r="G524" s="182">
        <v>82519</v>
      </c>
      <c r="H524" s="263" t="s">
        <v>1181</v>
      </c>
    </row>
    <row r="525" spans="1:8" ht="12.75" customHeight="1">
      <c r="A525" s="252"/>
      <c r="B525" s="253"/>
      <c r="C525" s="253"/>
      <c r="D525" s="182"/>
      <c r="E525" s="252"/>
      <c r="F525" s="252"/>
      <c r="G525" s="182">
        <v>82520</v>
      </c>
      <c r="H525" s="263" t="s">
        <v>1182</v>
      </c>
    </row>
    <row r="526" spans="1:8" ht="12.75" customHeight="1">
      <c r="A526" s="252"/>
      <c r="B526" s="253"/>
      <c r="C526" s="253"/>
      <c r="D526" s="182"/>
      <c r="E526" s="252"/>
      <c r="F526" s="252"/>
      <c r="G526" s="182">
        <v>82521</v>
      </c>
      <c r="H526" s="263" t="s">
        <v>1183</v>
      </c>
    </row>
    <row r="527" spans="1:8" ht="12.75" customHeight="1">
      <c r="A527" s="252"/>
      <c r="B527" s="253"/>
      <c r="C527" s="253"/>
      <c r="D527" s="182"/>
      <c r="E527" s="252"/>
      <c r="F527" s="252"/>
      <c r="G527" s="182">
        <v>82522</v>
      </c>
      <c r="H527" s="263" t="s">
        <v>1184</v>
      </c>
    </row>
    <row r="528" spans="1:8" ht="12.75" customHeight="1">
      <c r="A528" s="252"/>
      <c r="B528" s="253"/>
      <c r="C528" s="253"/>
      <c r="D528" s="182"/>
      <c r="E528" s="252"/>
      <c r="F528" s="252"/>
      <c r="G528" s="182">
        <v>82523</v>
      </c>
      <c r="H528" s="263" t="s">
        <v>1185</v>
      </c>
    </row>
    <row r="529" spans="1:8" ht="12.75" customHeight="1">
      <c r="A529" s="252"/>
      <c r="B529" s="253"/>
      <c r="C529" s="253"/>
      <c r="D529" s="182"/>
      <c r="E529" s="252"/>
      <c r="F529" s="252"/>
      <c r="G529" s="182">
        <v>82524</v>
      </c>
      <c r="H529" s="263" t="s">
        <v>1186</v>
      </c>
    </row>
    <row r="530" spans="1:8" ht="12.75" customHeight="1">
      <c r="A530" s="252"/>
      <c r="B530" s="253"/>
      <c r="C530" s="253"/>
      <c r="D530" s="182"/>
      <c r="E530" s="252"/>
      <c r="F530" s="252"/>
      <c r="G530" s="182">
        <v>82525</v>
      </c>
      <c r="H530" s="263" t="s">
        <v>1187</v>
      </c>
    </row>
    <row r="531" spans="1:8" ht="12.75" customHeight="1">
      <c r="A531" s="252"/>
      <c r="B531" s="253"/>
      <c r="C531" s="253"/>
      <c r="D531" s="182"/>
      <c r="E531" s="252"/>
      <c r="F531" s="252"/>
      <c r="G531" s="182">
        <v>82526</v>
      </c>
      <c r="H531" s="263" t="s">
        <v>1188</v>
      </c>
    </row>
    <row r="532" spans="1:8" ht="12.75" customHeight="1">
      <c r="A532" s="252"/>
      <c r="B532" s="253"/>
      <c r="C532" s="253"/>
      <c r="D532" s="182"/>
      <c r="E532" s="252"/>
      <c r="F532" s="252"/>
      <c r="G532" s="182">
        <v>82527</v>
      </c>
      <c r="H532" s="263" t="s">
        <v>1189</v>
      </c>
    </row>
    <row r="533" spans="1:8" ht="12.75" customHeight="1">
      <c r="A533" s="252"/>
      <c r="B533" s="253"/>
      <c r="C533" s="253"/>
      <c r="D533" s="182"/>
      <c r="E533" s="252"/>
      <c r="F533" s="252"/>
      <c r="G533" s="182">
        <v>82528</v>
      </c>
      <c r="H533" s="263" t="s">
        <v>1190</v>
      </c>
    </row>
    <row r="534" spans="1:8" ht="12.75" customHeight="1">
      <c r="A534" s="252"/>
      <c r="B534" s="253"/>
      <c r="C534" s="253"/>
      <c r="D534" s="182"/>
      <c r="E534" s="252"/>
      <c r="F534" s="252"/>
      <c r="G534" s="182">
        <v>82529</v>
      </c>
      <c r="H534" s="263" t="s">
        <v>1191</v>
      </c>
    </row>
    <row r="535" spans="1:8" ht="12.75" customHeight="1">
      <c r="A535" s="252"/>
      <c r="B535" s="253"/>
      <c r="C535" s="253"/>
      <c r="D535" s="182"/>
      <c r="E535" s="252"/>
      <c r="F535" s="252"/>
      <c r="G535" s="182">
        <v>82530</v>
      </c>
      <c r="H535" s="263" t="s">
        <v>1192</v>
      </c>
    </row>
    <row r="536" spans="1:8" ht="12.75" customHeight="1">
      <c r="A536" s="252"/>
      <c r="B536" s="253"/>
      <c r="C536" s="253"/>
      <c r="D536" s="182"/>
      <c r="E536" s="252"/>
      <c r="F536" s="252"/>
      <c r="G536" s="182">
        <v>82531</v>
      </c>
      <c r="H536" s="263" t="s">
        <v>1193</v>
      </c>
    </row>
    <row r="537" spans="1:8" ht="12.75" customHeight="1">
      <c r="A537" s="252"/>
      <c r="B537" s="253"/>
      <c r="C537" s="253"/>
      <c r="D537" s="182"/>
      <c r="E537" s="252"/>
      <c r="F537" s="252"/>
      <c r="G537" s="182">
        <v>82532</v>
      </c>
      <c r="H537" s="263" t="s">
        <v>1194</v>
      </c>
    </row>
    <row r="538" spans="1:8" ht="12.75" customHeight="1">
      <c r="A538" s="252"/>
      <c r="B538" s="253"/>
      <c r="C538" s="253"/>
      <c r="D538" s="182"/>
      <c r="E538" s="252"/>
      <c r="F538" s="252"/>
      <c r="G538" s="182">
        <v>82533</v>
      </c>
      <c r="H538" s="263" t="s">
        <v>1195</v>
      </c>
    </row>
    <row r="539" spans="1:8" ht="12.75" customHeight="1">
      <c r="A539" s="252"/>
      <c r="B539" s="253"/>
      <c r="C539" s="253"/>
      <c r="D539" s="182"/>
      <c r="E539" s="252"/>
      <c r="F539" s="252"/>
      <c r="G539" s="182">
        <v>82534</v>
      </c>
      <c r="H539" s="263" t="s">
        <v>1196</v>
      </c>
    </row>
    <row r="540" spans="1:8" ht="12.75" customHeight="1">
      <c r="A540" s="252"/>
      <c r="B540" s="253"/>
      <c r="C540" s="253"/>
      <c r="D540" s="182"/>
      <c r="E540" s="252"/>
      <c r="F540" s="252"/>
      <c r="G540" s="182">
        <v>82535</v>
      </c>
      <c r="H540" s="263" t="s">
        <v>1197</v>
      </c>
    </row>
    <row r="541" spans="1:8" ht="12.75" customHeight="1">
      <c r="A541" s="252"/>
      <c r="B541" s="253"/>
      <c r="C541" s="253"/>
      <c r="D541" s="182"/>
      <c r="E541" s="252"/>
      <c r="F541" s="252"/>
      <c r="G541" s="182">
        <v>82536</v>
      </c>
      <c r="H541" s="263" t="s">
        <v>1198</v>
      </c>
    </row>
    <row r="542" spans="1:8" ht="12.75" customHeight="1">
      <c r="A542" s="252"/>
      <c r="B542" s="253"/>
      <c r="C542" s="253"/>
      <c r="D542" s="182"/>
      <c r="E542" s="252"/>
      <c r="F542" s="252"/>
      <c r="G542" s="182">
        <v>82537</v>
      </c>
      <c r="H542" s="263" t="s">
        <v>1199</v>
      </c>
    </row>
    <row r="543" spans="1:8" ht="12.75" customHeight="1">
      <c r="A543" s="252"/>
      <c r="B543" s="253"/>
      <c r="C543" s="253"/>
      <c r="D543" s="182"/>
      <c r="E543" s="252"/>
      <c r="F543" s="252"/>
      <c r="G543" s="182">
        <v>82538</v>
      </c>
      <c r="H543" s="263" t="s">
        <v>1200</v>
      </c>
    </row>
    <row r="544" spans="1:8" ht="12.75" customHeight="1">
      <c r="A544" s="252"/>
      <c r="B544" s="253"/>
      <c r="C544" s="253"/>
      <c r="D544" s="182"/>
      <c r="E544" s="252"/>
      <c r="F544" s="252"/>
      <c r="G544" s="182">
        <v>82539</v>
      </c>
      <c r="H544" s="263" t="s">
        <v>1201</v>
      </c>
    </row>
    <row r="545" spans="1:8" ht="12.75" customHeight="1">
      <c r="A545" s="252"/>
      <c r="B545" s="253"/>
      <c r="C545" s="253"/>
      <c r="D545" s="182"/>
      <c r="E545" s="252"/>
      <c r="F545" s="252"/>
      <c r="G545" s="182">
        <v>82540</v>
      </c>
      <c r="H545" s="263" t="s">
        <v>1202</v>
      </c>
    </row>
    <row r="546" spans="1:8" ht="12.75" customHeight="1">
      <c r="A546" s="252"/>
      <c r="B546" s="253"/>
      <c r="C546" s="253"/>
      <c r="D546" s="182"/>
      <c r="E546" s="252"/>
      <c r="F546" s="252"/>
      <c r="G546" s="182">
        <v>82541</v>
      </c>
      <c r="H546" s="263" t="s">
        <v>1203</v>
      </c>
    </row>
    <row r="547" spans="1:8" ht="12.75" customHeight="1">
      <c r="A547" s="252"/>
      <c r="B547" s="253"/>
      <c r="C547" s="253"/>
      <c r="D547" s="182"/>
      <c r="E547" s="252"/>
      <c r="F547" s="252"/>
      <c r="G547" s="182">
        <v>82542</v>
      </c>
      <c r="H547" s="263" t="s">
        <v>1204</v>
      </c>
    </row>
    <row r="548" spans="1:8" ht="12.75" customHeight="1">
      <c r="A548" s="252"/>
      <c r="B548" s="253"/>
      <c r="C548" s="253"/>
      <c r="D548" s="182"/>
      <c r="E548" s="252"/>
      <c r="F548" s="252"/>
      <c r="G548" s="182">
        <v>82543</v>
      </c>
      <c r="H548" s="263" t="s">
        <v>1205</v>
      </c>
    </row>
    <row r="549" spans="1:8" ht="12.75" customHeight="1">
      <c r="A549" s="252"/>
      <c r="B549" s="253"/>
      <c r="C549" s="253"/>
      <c r="D549" s="182"/>
      <c r="E549" s="252"/>
      <c r="F549" s="252"/>
      <c r="G549" s="182">
        <v>82544</v>
      </c>
      <c r="H549" s="263" t="s">
        <v>1206</v>
      </c>
    </row>
    <row r="550" spans="1:8" ht="12.75" customHeight="1">
      <c r="A550" s="252"/>
      <c r="B550" s="253"/>
      <c r="C550" s="253"/>
      <c r="D550" s="182"/>
      <c r="E550" s="252"/>
      <c r="F550" s="252"/>
      <c r="G550" s="182">
        <v>82545</v>
      </c>
      <c r="H550" s="263" t="s">
        <v>1207</v>
      </c>
    </row>
    <row r="551" spans="1:8" ht="12.75" customHeight="1">
      <c r="A551" s="252"/>
      <c r="B551" s="253"/>
      <c r="C551" s="253"/>
      <c r="D551" s="182"/>
      <c r="E551" s="252"/>
      <c r="F551" s="252"/>
      <c r="G551" s="182">
        <v>82546</v>
      </c>
      <c r="H551" s="263" t="s">
        <v>1208</v>
      </c>
    </row>
    <row r="552" spans="1:8" ht="12.75" customHeight="1">
      <c r="A552" s="252"/>
      <c r="B552" s="253"/>
      <c r="C552" s="253"/>
      <c r="D552" s="182"/>
      <c r="E552" s="252"/>
      <c r="F552" s="252"/>
      <c r="G552" s="182">
        <v>82547</v>
      </c>
      <c r="H552" s="263" t="s">
        <v>1209</v>
      </c>
    </row>
    <row r="553" spans="1:8" ht="12.75" customHeight="1">
      <c r="A553" s="252"/>
      <c r="B553" s="253"/>
      <c r="C553" s="253"/>
      <c r="D553" s="182"/>
      <c r="E553" s="252"/>
      <c r="F553" s="252"/>
      <c r="G553" s="182">
        <v>82548</v>
      </c>
      <c r="H553" s="263" t="s">
        <v>1210</v>
      </c>
    </row>
    <row r="554" spans="1:8" ht="12.75" customHeight="1">
      <c r="A554" s="252"/>
      <c r="B554" s="253"/>
      <c r="C554" s="253"/>
      <c r="D554" s="182"/>
      <c r="E554" s="252"/>
      <c r="F554" s="252"/>
      <c r="G554" s="182">
        <v>82549</v>
      </c>
      <c r="H554" s="263" t="s">
        <v>1211</v>
      </c>
    </row>
    <row r="555" spans="1:8" ht="12.75" customHeight="1">
      <c r="A555" s="252"/>
      <c r="B555" s="253"/>
      <c r="C555" s="253"/>
      <c r="D555" s="182"/>
      <c r="E555" s="252"/>
      <c r="F555" s="252"/>
      <c r="G555" s="182">
        <v>82550</v>
      </c>
      <c r="H555" s="263" t="s">
        <v>1212</v>
      </c>
    </row>
    <row r="556" spans="1:8" ht="12.75" customHeight="1">
      <c r="A556" s="252"/>
      <c r="B556" s="253"/>
      <c r="C556" s="253"/>
      <c r="D556" s="182"/>
      <c r="E556" s="252"/>
      <c r="F556" s="252"/>
      <c r="G556" s="182">
        <v>82551</v>
      </c>
      <c r="H556" s="263" t="s">
        <v>1213</v>
      </c>
    </row>
    <row r="557" spans="1:8" ht="12.75" customHeight="1">
      <c r="A557" s="252"/>
      <c r="B557" s="253"/>
      <c r="C557" s="253"/>
      <c r="D557" s="182"/>
      <c r="E557" s="252"/>
      <c r="F557" s="252"/>
      <c r="G557" s="182">
        <v>82552</v>
      </c>
      <c r="H557" s="263" t="s">
        <v>1214</v>
      </c>
    </row>
    <row r="558" spans="1:8" ht="12.75" customHeight="1">
      <c r="A558" s="252"/>
      <c r="B558" s="253"/>
      <c r="C558" s="253"/>
      <c r="D558" s="182"/>
      <c r="E558" s="252"/>
      <c r="F558" s="252"/>
      <c r="G558" s="182">
        <v>82601</v>
      </c>
      <c r="H558" s="263" t="s">
        <v>1215</v>
      </c>
    </row>
    <row r="559" spans="1:8" ht="12.75" customHeight="1">
      <c r="A559" s="252"/>
      <c r="B559" s="253"/>
      <c r="C559" s="253"/>
      <c r="D559" s="182"/>
      <c r="E559" s="252"/>
      <c r="F559" s="252"/>
      <c r="G559" s="182">
        <v>82602</v>
      </c>
      <c r="H559" s="263" t="s">
        <v>1216</v>
      </c>
    </row>
    <row r="560" spans="1:8" ht="12.75" customHeight="1">
      <c r="A560" s="252"/>
      <c r="B560" s="253"/>
      <c r="C560" s="253"/>
      <c r="D560" s="182"/>
      <c r="E560" s="252"/>
      <c r="F560" s="252"/>
      <c r="G560" s="182">
        <v>82603</v>
      </c>
      <c r="H560" s="263" t="s">
        <v>1217</v>
      </c>
    </row>
    <row r="561" spans="1:8" ht="12.75" customHeight="1">
      <c r="A561" s="252"/>
      <c r="B561" s="253"/>
      <c r="C561" s="253"/>
      <c r="D561" s="182"/>
      <c r="E561" s="252"/>
      <c r="F561" s="252"/>
      <c r="G561" s="182">
        <v>82604</v>
      </c>
      <c r="H561" s="263" t="s">
        <v>1218</v>
      </c>
    </row>
    <row r="562" spans="1:8" ht="12.75" customHeight="1">
      <c r="A562" s="252"/>
      <c r="B562" s="253"/>
      <c r="C562" s="253"/>
      <c r="D562" s="182"/>
      <c r="E562" s="252"/>
      <c r="F562" s="252"/>
      <c r="G562" s="182">
        <v>82605</v>
      </c>
      <c r="H562" s="263" t="s">
        <v>1219</v>
      </c>
    </row>
    <row r="563" spans="1:8" ht="12.75" customHeight="1">
      <c r="A563" s="252"/>
      <c r="B563" s="253"/>
      <c r="C563" s="253"/>
      <c r="D563" s="182"/>
      <c r="E563" s="252"/>
      <c r="F563" s="252"/>
      <c r="G563" s="182">
        <v>82606</v>
      </c>
      <c r="H563" s="263" t="s">
        <v>1220</v>
      </c>
    </row>
    <row r="564" spans="1:8" ht="12.75" customHeight="1">
      <c r="A564" s="252"/>
      <c r="B564" s="253"/>
      <c r="C564" s="253"/>
      <c r="D564" s="182"/>
      <c r="E564" s="252"/>
      <c r="F564" s="252"/>
      <c r="G564" s="182">
        <v>82607</v>
      </c>
      <c r="H564" s="263" t="s">
        <v>1221</v>
      </c>
    </row>
    <row r="565" spans="1:8" ht="12.75" customHeight="1">
      <c r="A565" s="252"/>
      <c r="B565" s="253"/>
      <c r="C565" s="253"/>
      <c r="D565" s="182"/>
      <c r="E565" s="252"/>
      <c r="F565" s="252"/>
      <c r="G565" s="182">
        <v>82608</v>
      </c>
      <c r="H565" s="263" t="s">
        <v>1222</v>
      </c>
    </row>
    <row r="566" spans="1:8" ht="12.75" customHeight="1">
      <c r="A566" s="252"/>
      <c r="B566" s="253"/>
      <c r="C566" s="253"/>
      <c r="D566" s="182"/>
      <c r="E566" s="252"/>
      <c r="F566" s="252"/>
      <c r="G566" s="182">
        <v>82609</v>
      </c>
      <c r="H566" s="263" t="s">
        <v>1223</v>
      </c>
    </row>
    <row r="567" spans="1:8" ht="12.75" customHeight="1">
      <c r="A567" s="252"/>
      <c r="B567" s="253"/>
      <c r="C567" s="253"/>
      <c r="D567" s="182"/>
      <c r="E567" s="252"/>
      <c r="F567" s="252"/>
      <c r="G567" s="182">
        <v>82610</v>
      </c>
      <c r="H567" s="263" t="s">
        <v>1224</v>
      </c>
    </row>
    <row r="568" spans="1:8" ht="12.75" customHeight="1">
      <c r="A568" s="252"/>
      <c r="B568" s="253"/>
      <c r="C568" s="253"/>
      <c r="D568" s="182"/>
      <c r="E568" s="252"/>
      <c r="F568" s="252"/>
      <c r="G568" s="182">
        <v>82611</v>
      </c>
      <c r="H568" s="263" t="s">
        <v>1225</v>
      </c>
    </row>
    <row r="569" spans="1:8" ht="12.75" customHeight="1">
      <c r="A569" s="252"/>
      <c r="B569" s="253"/>
      <c r="C569" s="253"/>
      <c r="D569" s="182"/>
      <c r="E569" s="252"/>
      <c r="F569" s="252"/>
      <c r="G569" s="182">
        <v>82612</v>
      </c>
      <c r="H569" s="263" t="s">
        <v>1226</v>
      </c>
    </row>
    <row r="570" spans="1:8" ht="12.75" customHeight="1">
      <c r="A570" s="252"/>
      <c r="B570" s="253"/>
      <c r="C570" s="253"/>
      <c r="D570" s="182"/>
      <c r="E570" s="252"/>
      <c r="F570" s="252"/>
      <c r="G570" s="182">
        <v>82613</v>
      </c>
      <c r="H570" s="263" t="s">
        <v>1227</v>
      </c>
    </row>
    <row r="571" spans="1:8" ht="12.75" customHeight="1">
      <c r="A571" s="252"/>
      <c r="B571" s="253"/>
      <c r="C571" s="253"/>
      <c r="D571" s="182"/>
      <c r="E571" s="252"/>
      <c r="F571" s="252"/>
      <c r="G571" s="182">
        <v>82614</v>
      </c>
      <c r="H571" s="263" t="s">
        <v>1228</v>
      </c>
    </row>
    <row r="572" spans="1:8" ht="12.75" customHeight="1">
      <c r="A572" s="252"/>
      <c r="B572" s="253"/>
      <c r="C572" s="253"/>
      <c r="D572" s="182"/>
      <c r="E572" s="252"/>
      <c r="F572" s="252"/>
      <c r="G572" s="182">
        <v>82615</v>
      </c>
      <c r="H572" s="263" t="s">
        <v>1229</v>
      </c>
    </row>
    <row r="573" spans="1:8" ht="12.75" customHeight="1">
      <c r="A573" s="252"/>
      <c r="B573" s="253"/>
      <c r="C573" s="253"/>
      <c r="D573" s="182"/>
      <c r="E573" s="252"/>
      <c r="F573" s="252"/>
      <c r="G573" s="182">
        <v>82616</v>
      </c>
      <c r="H573" s="263" t="s">
        <v>1230</v>
      </c>
    </row>
    <row r="574" spans="1:8" ht="12.75" customHeight="1">
      <c r="A574" s="252"/>
      <c r="B574" s="253"/>
      <c r="C574" s="253"/>
      <c r="D574" s="182"/>
      <c r="E574" s="252"/>
      <c r="F574" s="252"/>
      <c r="G574" s="182">
        <v>82617</v>
      </c>
      <c r="H574" s="263" t="s">
        <v>1231</v>
      </c>
    </row>
    <row r="575" spans="1:8" ht="12.75" customHeight="1">
      <c r="A575" s="252"/>
      <c r="B575" s="253"/>
      <c r="C575" s="253"/>
      <c r="D575" s="182"/>
      <c r="E575" s="252"/>
      <c r="F575" s="252"/>
      <c r="G575" s="182">
        <v>82618</v>
      </c>
      <c r="H575" s="263" t="s">
        <v>1232</v>
      </c>
    </row>
    <row r="576" spans="1:8" ht="12.75" customHeight="1">
      <c r="A576" s="252"/>
      <c r="B576" s="253"/>
      <c r="C576" s="253"/>
      <c r="D576" s="182"/>
      <c r="E576" s="252"/>
      <c r="F576" s="252"/>
      <c r="G576" s="182">
        <v>82619</v>
      </c>
      <c r="H576" s="263" t="s">
        <v>1233</v>
      </c>
    </row>
    <row r="577" spans="1:8" ht="12.75" customHeight="1">
      <c r="A577" s="252"/>
      <c r="B577" s="253"/>
      <c r="C577" s="253"/>
      <c r="D577" s="182"/>
      <c r="E577" s="252"/>
      <c r="F577" s="252"/>
      <c r="G577" s="182">
        <v>82620</v>
      </c>
      <c r="H577" s="263" t="s">
        <v>1234</v>
      </c>
    </row>
    <row r="578" spans="1:8" ht="12.75" customHeight="1">
      <c r="A578" s="252"/>
      <c r="B578" s="253"/>
      <c r="C578" s="253"/>
      <c r="D578" s="182"/>
      <c r="E578" s="252"/>
      <c r="F578" s="252"/>
      <c r="G578" s="182">
        <v>82621</v>
      </c>
      <c r="H578" s="263" t="s">
        <v>1235</v>
      </c>
    </row>
    <row r="579" spans="1:8" ht="12.75" customHeight="1">
      <c r="A579" s="252"/>
      <c r="B579" s="253"/>
      <c r="C579" s="253"/>
      <c r="D579" s="182"/>
      <c r="E579" s="252"/>
      <c r="F579" s="252"/>
      <c r="G579" s="182">
        <v>82622</v>
      </c>
      <c r="H579" s="263" t="s">
        <v>1236</v>
      </c>
    </row>
    <row r="580" spans="1:8" ht="12.75" customHeight="1">
      <c r="A580" s="252"/>
      <c r="B580" s="253"/>
      <c r="C580" s="253"/>
      <c r="D580" s="182"/>
      <c r="E580" s="252"/>
      <c r="F580" s="252"/>
      <c r="G580" s="182">
        <v>82623</v>
      </c>
      <c r="H580" s="263" t="s">
        <v>1237</v>
      </c>
    </row>
    <row r="581" spans="1:8" ht="12.75" customHeight="1">
      <c r="A581" s="252"/>
      <c r="B581" s="253"/>
      <c r="C581" s="253"/>
      <c r="D581" s="182"/>
      <c r="E581" s="252"/>
      <c r="F581" s="252"/>
      <c r="G581" s="182">
        <v>82624</v>
      </c>
      <c r="H581" s="263" t="s">
        <v>1238</v>
      </c>
    </row>
    <row r="582" spans="1:8" ht="12.75" customHeight="1">
      <c r="A582" s="252"/>
      <c r="B582" s="253"/>
      <c r="C582" s="253"/>
      <c r="D582" s="182"/>
      <c r="E582" s="252"/>
      <c r="F582" s="252"/>
      <c r="G582" s="182">
        <v>82701</v>
      </c>
      <c r="H582" s="263" t="s">
        <v>1239</v>
      </c>
    </row>
    <row r="583" spans="1:8" ht="12.75" customHeight="1">
      <c r="A583" s="252"/>
      <c r="B583" s="253"/>
      <c r="C583" s="253"/>
      <c r="D583" s="182"/>
      <c r="E583" s="252"/>
      <c r="F583" s="252"/>
      <c r="G583" s="182">
        <v>82702</v>
      </c>
      <c r="H583" s="263" t="s">
        <v>1240</v>
      </c>
    </row>
    <row r="584" spans="1:8" ht="12.75" customHeight="1">
      <c r="A584" s="252"/>
      <c r="B584" s="253"/>
      <c r="C584" s="253"/>
      <c r="D584" s="182"/>
      <c r="E584" s="252"/>
      <c r="F584" s="252"/>
      <c r="G584" s="182">
        <v>82703</v>
      </c>
      <c r="H584" s="263" t="s">
        <v>1241</v>
      </c>
    </row>
    <row r="585" spans="1:8" ht="12.75" customHeight="1">
      <c r="A585" s="252"/>
      <c r="B585" s="253"/>
      <c r="C585" s="253"/>
      <c r="D585" s="182"/>
      <c r="E585" s="252"/>
      <c r="F585" s="252"/>
      <c r="G585" s="182">
        <v>82704</v>
      </c>
      <c r="H585" s="263" t="s">
        <v>1242</v>
      </c>
    </row>
    <row r="586" spans="1:8" ht="12.75" customHeight="1">
      <c r="A586" s="252"/>
      <c r="B586" s="253"/>
      <c r="C586" s="253"/>
      <c r="D586" s="182"/>
      <c r="E586" s="252"/>
      <c r="F586" s="252"/>
      <c r="G586" s="182">
        <v>82705</v>
      </c>
      <c r="H586" s="263" t="s">
        <v>1243</v>
      </c>
    </row>
    <row r="587" spans="1:8" ht="12.75" customHeight="1">
      <c r="A587" s="252"/>
      <c r="B587" s="253"/>
      <c r="C587" s="253"/>
      <c r="D587" s="182"/>
      <c r="E587" s="252"/>
      <c r="F587" s="252"/>
      <c r="G587" s="182">
        <v>82706</v>
      </c>
      <c r="H587" s="263" t="s">
        <v>1244</v>
      </c>
    </row>
    <row r="588" spans="1:8" ht="12.75" customHeight="1">
      <c r="A588" s="252"/>
      <c r="B588" s="253"/>
      <c r="C588" s="253"/>
      <c r="D588" s="182"/>
      <c r="E588" s="252"/>
      <c r="F588" s="252"/>
      <c r="G588" s="182">
        <v>82707</v>
      </c>
      <c r="H588" s="263" t="s">
        <v>1245</v>
      </c>
    </row>
    <row r="589" spans="1:8" ht="12.75" customHeight="1">
      <c r="A589" s="252"/>
      <c r="B589" s="253"/>
      <c r="C589" s="253"/>
      <c r="D589" s="182"/>
      <c r="E589" s="252"/>
      <c r="F589" s="252"/>
      <c r="G589" s="182">
        <v>82708</v>
      </c>
      <c r="H589" s="263" t="s">
        <v>1246</v>
      </c>
    </row>
    <row r="590" spans="1:8" ht="12.75" customHeight="1">
      <c r="A590" s="252"/>
      <c r="B590" s="253"/>
      <c r="C590" s="253"/>
      <c r="D590" s="182"/>
      <c r="E590" s="252"/>
      <c r="F590" s="252"/>
      <c r="G590" s="182">
        <v>82801</v>
      </c>
      <c r="H590" s="263" t="s">
        <v>1247</v>
      </c>
    </row>
    <row r="591" spans="1:8" ht="12.75" customHeight="1">
      <c r="A591" s="252"/>
      <c r="B591" s="253"/>
      <c r="C591" s="253"/>
      <c r="D591" s="182"/>
      <c r="E591" s="252"/>
      <c r="F591" s="252"/>
      <c r="G591" s="182">
        <v>82802</v>
      </c>
      <c r="H591" s="263" t="s">
        <v>1248</v>
      </c>
    </row>
    <row r="592" spans="1:8" ht="12.75" customHeight="1">
      <c r="A592" s="252"/>
      <c r="B592" s="253"/>
      <c r="C592" s="253"/>
      <c r="D592" s="182"/>
      <c r="E592" s="252"/>
      <c r="F592" s="252"/>
      <c r="G592" s="182">
        <v>82803</v>
      </c>
      <c r="H592" s="263" t="s">
        <v>1249</v>
      </c>
    </row>
    <row r="593" spans="1:8" ht="12.75" customHeight="1">
      <c r="A593" s="252"/>
      <c r="B593" s="253"/>
      <c r="C593" s="253"/>
      <c r="D593" s="182"/>
      <c r="E593" s="252"/>
      <c r="F593" s="252"/>
      <c r="G593" s="182">
        <v>82804</v>
      </c>
      <c r="H593" s="263" t="s">
        <v>1250</v>
      </c>
    </row>
    <row r="594" spans="1:8" ht="12.75" customHeight="1">
      <c r="A594" s="252"/>
      <c r="B594" s="253"/>
      <c r="C594" s="253"/>
      <c r="D594" s="182"/>
      <c r="E594" s="252"/>
      <c r="F594" s="252"/>
      <c r="G594" s="182">
        <v>82805</v>
      </c>
      <c r="H594" s="263" t="s">
        <v>1251</v>
      </c>
    </row>
    <row r="595" spans="1:8" ht="12.75" customHeight="1">
      <c r="A595" s="252"/>
      <c r="B595" s="253"/>
      <c r="C595" s="253"/>
      <c r="D595" s="182"/>
      <c r="E595" s="252"/>
      <c r="F595" s="252"/>
      <c r="G595" s="182">
        <v>82806</v>
      </c>
      <c r="H595" s="263" t="s">
        <v>1252</v>
      </c>
    </row>
    <row r="596" spans="1:8" ht="12.75" customHeight="1">
      <c r="A596" s="252"/>
      <c r="B596" s="253"/>
      <c r="C596" s="253"/>
      <c r="D596" s="182"/>
      <c r="E596" s="252"/>
      <c r="F596" s="252"/>
      <c r="G596" s="182">
        <v>82807</v>
      </c>
      <c r="H596" s="263" t="s">
        <v>1253</v>
      </c>
    </row>
    <row r="597" spans="1:8" ht="12.75" customHeight="1">
      <c r="A597" s="252"/>
      <c r="B597" s="253"/>
      <c r="C597" s="253"/>
      <c r="D597" s="182"/>
      <c r="E597" s="252"/>
      <c r="F597" s="252"/>
      <c r="G597" s="182">
        <v>82808</v>
      </c>
      <c r="H597" s="263" t="s">
        <v>1254</v>
      </c>
    </row>
    <row r="598" spans="1:8" ht="12.75" customHeight="1">
      <c r="A598" s="252"/>
      <c r="B598" s="253"/>
      <c r="C598" s="253"/>
      <c r="D598" s="182"/>
      <c r="E598" s="252"/>
      <c r="F598" s="252"/>
      <c r="G598" s="182">
        <v>82809</v>
      </c>
      <c r="H598" s="263" t="s">
        <v>1255</v>
      </c>
    </row>
    <row r="599" spans="1:8" ht="12.75" customHeight="1">
      <c r="A599" s="252"/>
      <c r="B599" s="253"/>
      <c r="C599" s="253"/>
      <c r="D599" s="182"/>
      <c r="E599" s="252"/>
      <c r="F599" s="252"/>
      <c r="G599" s="182">
        <v>82810</v>
      </c>
      <c r="H599" s="263" t="s">
        <v>1256</v>
      </c>
    </row>
    <row r="600" spans="1:8" ht="12.75" customHeight="1">
      <c r="A600" s="252"/>
      <c r="B600" s="253"/>
      <c r="C600" s="253"/>
      <c r="D600" s="182"/>
      <c r="E600" s="252"/>
      <c r="F600" s="252"/>
      <c r="G600" s="182">
        <v>82901</v>
      </c>
      <c r="H600" s="263" t="s">
        <v>1257</v>
      </c>
    </row>
    <row r="601" spans="1:8" ht="12.75" customHeight="1">
      <c r="A601" s="252"/>
      <c r="B601" s="253"/>
      <c r="C601" s="253"/>
      <c r="D601" s="182"/>
      <c r="E601" s="252"/>
      <c r="F601" s="252"/>
      <c r="G601" s="182">
        <v>82902</v>
      </c>
      <c r="H601" s="263" t="s">
        <v>1258</v>
      </c>
    </row>
    <row r="602" spans="1:8" ht="12.75" customHeight="1">
      <c r="A602" s="252"/>
      <c r="B602" s="253"/>
      <c r="C602" s="253"/>
      <c r="D602" s="182"/>
      <c r="E602" s="252"/>
      <c r="F602" s="252"/>
      <c r="G602" s="182">
        <v>82903</v>
      </c>
      <c r="H602" s="263" t="s">
        <v>1259</v>
      </c>
    </row>
    <row r="603" spans="1:8" ht="12.75" customHeight="1">
      <c r="A603" s="252"/>
      <c r="B603" s="253"/>
      <c r="C603" s="253"/>
      <c r="D603" s="182"/>
      <c r="E603" s="252"/>
      <c r="F603" s="252"/>
      <c r="G603" s="182">
        <v>82904</v>
      </c>
      <c r="H603" s="263" t="s">
        <v>1260</v>
      </c>
    </row>
    <row r="604" spans="1:8" ht="12.75" customHeight="1">
      <c r="A604" s="252"/>
      <c r="B604" s="253"/>
      <c r="C604" s="253"/>
      <c r="D604" s="182"/>
      <c r="E604" s="252"/>
      <c r="F604" s="252"/>
      <c r="G604" s="182">
        <v>82905</v>
      </c>
      <c r="H604" s="263" t="s">
        <v>1261</v>
      </c>
    </row>
    <row r="605" spans="1:8" ht="12.75" customHeight="1">
      <c r="A605" s="252"/>
      <c r="B605" s="253"/>
      <c r="C605" s="253"/>
      <c r="D605" s="182"/>
      <c r="E605" s="252"/>
      <c r="F605" s="252"/>
      <c r="G605" s="182">
        <v>82906</v>
      </c>
      <c r="H605" s="263" t="s">
        <v>1262</v>
      </c>
    </row>
    <row r="606" spans="1:8" ht="12.75" customHeight="1">
      <c r="A606" s="252"/>
      <c r="B606" s="253"/>
      <c r="C606" s="253"/>
      <c r="D606" s="182"/>
      <c r="E606" s="252"/>
      <c r="F606" s="252"/>
      <c r="G606" s="182">
        <v>82907</v>
      </c>
      <c r="H606" s="263" t="s">
        <v>1263</v>
      </c>
    </row>
    <row r="607" spans="1:8" ht="12.75" customHeight="1">
      <c r="A607" s="252"/>
      <c r="B607" s="253"/>
      <c r="C607" s="253"/>
      <c r="D607" s="182"/>
      <c r="E607" s="252"/>
      <c r="F607" s="252"/>
      <c r="G607" s="182">
        <v>82908</v>
      </c>
      <c r="H607" s="263" t="s">
        <v>1264</v>
      </c>
    </row>
    <row r="608" spans="1:8" ht="12.75" customHeight="1">
      <c r="A608" s="252"/>
      <c r="B608" s="253"/>
      <c r="C608" s="253"/>
      <c r="D608" s="182"/>
      <c r="E608" s="252"/>
      <c r="F608" s="252"/>
      <c r="G608" s="182">
        <v>83101</v>
      </c>
      <c r="H608" s="263" t="s">
        <v>1265</v>
      </c>
    </row>
    <row r="609" spans="1:8" ht="12.75" customHeight="1">
      <c r="A609" s="252"/>
      <c r="B609" s="253"/>
      <c r="C609" s="253"/>
      <c r="D609" s="182"/>
      <c r="E609" s="252"/>
      <c r="F609" s="252"/>
      <c r="G609" s="182">
        <v>83102</v>
      </c>
      <c r="H609" s="263" t="s">
        <v>1266</v>
      </c>
    </row>
    <row r="610" spans="1:8" ht="12.75" customHeight="1">
      <c r="A610" s="252"/>
      <c r="B610" s="253"/>
      <c r="C610" s="253"/>
      <c r="D610" s="182"/>
      <c r="E610" s="252"/>
      <c r="F610" s="252"/>
      <c r="G610" s="182">
        <v>83103</v>
      </c>
      <c r="H610" s="263" t="s">
        <v>1267</v>
      </c>
    </row>
    <row r="611" spans="1:8" ht="12.75" customHeight="1">
      <c r="A611" s="252"/>
      <c r="B611" s="253"/>
      <c r="C611" s="253"/>
      <c r="D611" s="182"/>
      <c r="E611" s="252"/>
      <c r="F611" s="252"/>
      <c r="G611" s="182">
        <v>83104</v>
      </c>
      <c r="H611" s="263" t="s">
        <v>1268</v>
      </c>
    </row>
    <row r="612" spans="1:8" ht="12.75" customHeight="1">
      <c r="A612" s="252"/>
      <c r="B612" s="253"/>
      <c r="C612" s="253"/>
      <c r="D612" s="182"/>
      <c r="E612" s="252"/>
      <c r="F612" s="252"/>
      <c r="G612" s="182">
        <v>83105</v>
      </c>
      <c r="H612" s="263" t="s">
        <v>1269</v>
      </c>
    </row>
    <row r="613" spans="1:8" ht="12.75" customHeight="1">
      <c r="A613" s="252"/>
      <c r="B613" s="253"/>
      <c r="C613" s="253"/>
      <c r="D613" s="182"/>
      <c r="E613" s="252"/>
      <c r="F613" s="252"/>
      <c r="G613" s="182">
        <v>83106</v>
      </c>
      <c r="H613" s="263" t="s">
        <v>1270</v>
      </c>
    </row>
    <row r="614" spans="1:8" ht="12.75" customHeight="1">
      <c r="A614" s="252"/>
      <c r="B614" s="253"/>
      <c r="C614" s="253"/>
      <c r="D614" s="182"/>
      <c r="E614" s="252"/>
      <c r="F614" s="252"/>
      <c r="G614" s="182">
        <v>83107</v>
      </c>
      <c r="H614" s="263" t="s">
        <v>1271</v>
      </c>
    </row>
    <row r="615" spans="1:8" ht="12.75" customHeight="1">
      <c r="A615" s="252"/>
      <c r="B615" s="253"/>
      <c r="C615" s="253"/>
      <c r="D615" s="182"/>
      <c r="E615" s="252"/>
      <c r="F615" s="252"/>
      <c r="G615" s="182">
        <v>83108</v>
      </c>
      <c r="H615" s="263" t="s">
        <v>1272</v>
      </c>
    </row>
    <row r="616" spans="1:8" ht="12.75" customHeight="1">
      <c r="A616" s="252"/>
      <c r="B616" s="253"/>
      <c r="C616" s="253"/>
      <c r="D616" s="182"/>
      <c r="E616" s="252"/>
      <c r="F616" s="252"/>
      <c r="G616" s="182">
        <v>83109</v>
      </c>
      <c r="H616" s="263" t="s">
        <v>1273</v>
      </c>
    </row>
    <row r="617" spans="1:8" ht="12.75" customHeight="1">
      <c r="A617" s="252"/>
      <c r="B617" s="253"/>
      <c r="C617" s="253"/>
      <c r="D617" s="182"/>
      <c r="E617" s="252"/>
      <c r="F617" s="252"/>
      <c r="G617" s="182">
        <v>83110</v>
      </c>
      <c r="H617" s="263" t="s">
        <v>1274</v>
      </c>
    </row>
    <row r="618" spans="1:8" ht="12.75" customHeight="1">
      <c r="A618" s="252"/>
      <c r="B618" s="253"/>
      <c r="C618" s="253"/>
      <c r="D618" s="182"/>
      <c r="E618" s="252"/>
      <c r="F618" s="252"/>
      <c r="G618" s="182">
        <v>83111</v>
      </c>
      <c r="H618" s="263" t="s">
        <v>1275</v>
      </c>
    </row>
    <row r="619" spans="1:8" ht="12.75" customHeight="1">
      <c r="A619" s="252"/>
      <c r="B619" s="253"/>
      <c r="C619" s="253"/>
      <c r="D619" s="182"/>
      <c r="E619" s="252"/>
      <c r="F619" s="252"/>
      <c r="G619" s="182">
        <v>83112</v>
      </c>
      <c r="H619" s="263" t="s">
        <v>1276</v>
      </c>
    </row>
    <row r="620" spans="1:8" ht="12.75" customHeight="1">
      <c r="A620" s="252"/>
      <c r="B620" s="253"/>
      <c r="C620" s="253"/>
      <c r="D620" s="182"/>
      <c r="E620" s="252"/>
      <c r="F620" s="252"/>
      <c r="G620" s="182">
        <v>83113</v>
      </c>
      <c r="H620" s="263" t="s">
        <v>1277</v>
      </c>
    </row>
    <row r="621" spans="1:8" ht="12.75" customHeight="1">
      <c r="A621" s="252"/>
      <c r="B621" s="253"/>
      <c r="C621" s="253"/>
      <c r="D621" s="182"/>
      <c r="E621" s="252"/>
      <c r="F621" s="252"/>
      <c r="G621" s="182">
        <v>83114</v>
      </c>
      <c r="H621" s="263" t="s">
        <v>1278</v>
      </c>
    </row>
    <row r="622" spans="1:8" ht="12.75" customHeight="1">
      <c r="A622" s="252"/>
      <c r="B622" s="253"/>
      <c r="C622" s="253"/>
      <c r="D622" s="182"/>
      <c r="E622" s="252"/>
      <c r="F622" s="252"/>
      <c r="G622" s="182">
        <v>83115</v>
      </c>
      <c r="H622" s="263" t="s">
        <v>1279</v>
      </c>
    </row>
    <row r="623" spans="1:8" ht="12.75" customHeight="1">
      <c r="A623" s="252"/>
      <c r="B623" s="253"/>
      <c r="C623" s="253"/>
      <c r="D623" s="182"/>
      <c r="E623" s="252"/>
      <c r="F623" s="252"/>
      <c r="G623" s="182">
        <v>83116</v>
      </c>
      <c r="H623" s="263" t="s">
        <v>1280</v>
      </c>
    </row>
    <row r="624" spans="1:8" ht="12.75" customHeight="1">
      <c r="A624" s="252"/>
      <c r="B624" s="253"/>
      <c r="C624" s="253"/>
      <c r="D624" s="182"/>
      <c r="E624" s="252"/>
      <c r="F624" s="252"/>
      <c r="G624" s="182">
        <v>83117</v>
      </c>
      <c r="H624" s="263" t="s">
        <v>819</v>
      </c>
    </row>
    <row r="625" spans="1:8" ht="12.75" customHeight="1">
      <c r="A625" s="252"/>
      <c r="B625" s="253"/>
      <c r="C625" s="253"/>
      <c r="D625" s="182"/>
      <c r="E625" s="252"/>
      <c r="F625" s="252"/>
      <c r="G625" s="182">
        <v>83118</v>
      </c>
      <c r="H625" s="263" t="s">
        <v>1281</v>
      </c>
    </row>
    <row r="626" spans="1:8" ht="12.75" customHeight="1">
      <c r="A626" s="252"/>
      <c r="B626" s="253"/>
      <c r="C626" s="253"/>
      <c r="D626" s="182"/>
      <c r="E626" s="252"/>
      <c r="F626" s="252"/>
      <c r="G626" s="182">
        <v>83119</v>
      </c>
      <c r="H626" s="263" t="s">
        <v>1282</v>
      </c>
    </row>
    <row r="627" spans="1:8" ht="12.75" customHeight="1">
      <c r="A627" s="252"/>
      <c r="B627" s="253"/>
      <c r="C627" s="253"/>
      <c r="D627" s="182"/>
      <c r="E627" s="252"/>
      <c r="F627" s="252"/>
      <c r="G627" s="182">
        <v>83120</v>
      </c>
      <c r="H627" s="263" t="s">
        <v>1283</v>
      </c>
    </row>
    <row r="628" spans="1:8" ht="12.75" customHeight="1">
      <c r="A628" s="252"/>
      <c r="B628" s="253"/>
      <c r="C628" s="253"/>
      <c r="D628" s="182"/>
      <c r="E628" s="252"/>
      <c r="F628" s="252"/>
      <c r="G628" s="182">
        <v>83201</v>
      </c>
      <c r="H628" s="263" t="s">
        <v>1284</v>
      </c>
    </row>
    <row r="629" spans="1:8" ht="12.75" customHeight="1">
      <c r="A629" s="252"/>
      <c r="B629" s="253"/>
      <c r="C629" s="253"/>
      <c r="D629" s="182"/>
      <c r="E629" s="252"/>
      <c r="F629" s="252"/>
      <c r="G629" s="182">
        <v>83301</v>
      </c>
      <c r="H629" s="263" t="s">
        <v>1285</v>
      </c>
    </row>
    <row r="630" spans="1:8" ht="12.75" customHeight="1">
      <c r="A630" s="252"/>
      <c r="B630" s="253"/>
      <c r="C630" s="253"/>
      <c r="D630" s="182"/>
      <c r="E630" s="252"/>
      <c r="F630" s="252"/>
      <c r="G630" s="182">
        <v>83302</v>
      </c>
      <c r="H630" s="263" t="s">
        <v>1286</v>
      </c>
    </row>
    <row r="631" spans="1:8" ht="12.75" customHeight="1">
      <c r="A631" s="252"/>
      <c r="B631" s="253"/>
      <c r="C631" s="253"/>
      <c r="D631" s="182"/>
      <c r="E631" s="252"/>
      <c r="F631" s="252"/>
      <c r="G631" s="182">
        <v>83303</v>
      </c>
      <c r="H631" s="263" t="s">
        <v>1287</v>
      </c>
    </row>
    <row r="632" spans="1:8" ht="12.75" customHeight="1">
      <c r="A632" s="252"/>
      <c r="B632" s="253"/>
      <c r="C632" s="253"/>
      <c r="D632" s="182"/>
      <c r="E632" s="252"/>
      <c r="F632" s="252"/>
      <c r="G632" s="182">
        <v>83304</v>
      </c>
      <c r="H632" s="263" t="s">
        <v>1288</v>
      </c>
    </row>
    <row r="633" spans="1:8" ht="12.75" customHeight="1">
      <c r="A633" s="252"/>
      <c r="B633" s="253"/>
      <c r="C633" s="253"/>
      <c r="D633" s="182"/>
      <c r="E633" s="252"/>
      <c r="F633" s="252"/>
      <c r="G633" s="182">
        <v>83305</v>
      </c>
      <c r="H633" s="263" t="s">
        <v>1289</v>
      </c>
    </row>
    <row r="634" spans="1:8" ht="12.75" customHeight="1">
      <c r="A634" s="252"/>
      <c r="B634" s="253"/>
      <c r="C634" s="253"/>
      <c r="D634" s="182"/>
      <c r="E634" s="252"/>
      <c r="F634" s="252"/>
      <c r="G634" s="182">
        <v>83306</v>
      </c>
      <c r="H634" s="263" t="s">
        <v>1290</v>
      </c>
    </row>
    <row r="635" spans="1:8" ht="12.75" customHeight="1">
      <c r="A635" s="252"/>
      <c r="B635" s="253"/>
      <c r="C635" s="253"/>
      <c r="D635" s="182"/>
      <c r="E635" s="252"/>
      <c r="F635" s="252"/>
      <c r="G635" s="182">
        <v>83307</v>
      </c>
      <c r="H635" s="263" t="s">
        <v>1291</v>
      </c>
    </row>
    <row r="636" spans="1:8" ht="12.75" customHeight="1">
      <c r="A636" s="252"/>
      <c r="B636" s="253"/>
      <c r="C636" s="253"/>
      <c r="D636" s="182"/>
      <c r="E636" s="252"/>
      <c r="F636" s="252"/>
      <c r="G636" s="182">
        <v>83401</v>
      </c>
      <c r="H636" s="263" t="s">
        <v>1292</v>
      </c>
    </row>
    <row r="637" spans="1:8" ht="12.75" customHeight="1">
      <c r="A637" s="252"/>
      <c r="B637" s="253"/>
      <c r="C637" s="253"/>
      <c r="D637" s="182"/>
      <c r="E637" s="252"/>
      <c r="F637" s="252"/>
      <c r="G637" s="182">
        <v>83402</v>
      </c>
      <c r="H637" s="263" t="s">
        <v>1293</v>
      </c>
    </row>
    <row r="638" spans="1:8" ht="12.75" customHeight="1">
      <c r="A638" s="252"/>
      <c r="B638" s="253"/>
      <c r="C638" s="253"/>
      <c r="D638" s="182"/>
      <c r="E638" s="252"/>
      <c r="F638" s="252"/>
      <c r="G638" s="182">
        <v>83403</v>
      </c>
      <c r="H638" s="263" t="s">
        <v>1294</v>
      </c>
    </row>
    <row r="639" spans="1:8" ht="12.75" customHeight="1">
      <c r="A639" s="252"/>
      <c r="B639" s="253"/>
      <c r="C639" s="253"/>
      <c r="D639" s="182"/>
      <c r="E639" s="252"/>
      <c r="F639" s="252"/>
      <c r="G639" s="182">
        <v>83404</v>
      </c>
      <c r="H639" s="263" t="s">
        <v>1295</v>
      </c>
    </row>
    <row r="640" spans="1:8" ht="12.75" customHeight="1">
      <c r="A640" s="252"/>
      <c r="B640" s="253"/>
      <c r="C640" s="253"/>
      <c r="D640" s="182"/>
      <c r="E640" s="252"/>
      <c r="F640" s="252"/>
      <c r="G640" s="182">
        <v>83405</v>
      </c>
      <c r="H640" s="263" t="s">
        <v>1296</v>
      </c>
    </row>
    <row r="641" spans="1:8" ht="12.75" customHeight="1">
      <c r="A641" s="252"/>
      <c r="B641" s="253"/>
      <c r="C641" s="253"/>
      <c r="D641" s="182"/>
      <c r="E641" s="252"/>
      <c r="F641" s="252"/>
      <c r="G641" s="182">
        <v>83406</v>
      </c>
      <c r="H641" s="263" t="s">
        <v>1297</v>
      </c>
    </row>
    <row r="642" spans="1:8" ht="12.75" customHeight="1">
      <c r="A642" s="252"/>
      <c r="B642" s="253"/>
      <c r="C642" s="253"/>
      <c r="D642" s="182"/>
      <c r="E642" s="252"/>
      <c r="F642" s="252"/>
      <c r="G642" s="182">
        <v>83501</v>
      </c>
      <c r="H642" s="263" t="s">
        <v>1298</v>
      </c>
    </row>
    <row r="643" spans="1:8" ht="12.75" customHeight="1">
      <c r="A643" s="252"/>
      <c r="B643" s="253"/>
      <c r="C643" s="253"/>
      <c r="D643" s="182"/>
      <c r="E643" s="252"/>
      <c r="F643" s="252"/>
      <c r="G643" s="182">
        <v>83502</v>
      </c>
      <c r="H643" s="263" t="s">
        <v>1299</v>
      </c>
    </row>
    <row r="644" spans="1:8" ht="12.75" customHeight="1">
      <c r="A644" s="252"/>
      <c r="B644" s="253"/>
      <c r="C644" s="253"/>
      <c r="D644" s="182"/>
      <c r="E644" s="252"/>
      <c r="F644" s="252"/>
      <c r="G644" s="182">
        <v>83503</v>
      </c>
      <c r="H644" s="263" t="s">
        <v>1300</v>
      </c>
    </row>
    <row r="645" spans="1:8" ht="12.75" customHeight="1">
      <c r="A645" s="252"/>
      <c r="B645" s="253"/>
      <c r="C645" s="253"/>
      <c r="D645" s="182"/>
      <c r="E645" s="252"/>
      <c r="F645" s="252"/>
      <c r="G645" s="182">
        <v>83504</v>
      </c>
      <c r="H645" s="263" t="s">
        <v>1301</v>
      </c>
    </row>
    <row r="646" spans="1:8" ht="12.75" customHeight="1">
      <c r="A646" s="252"/>
      <c r="B646" s="253"/>
      <c r="C646" s="253"/>
      <c r="D646" s="182"/>
      <c r="E646" s="252"/>
      <c r="F646" s="252"/>
      <c r="G646" s="182">
        <v>83505</v>
      </c>
      <c r="H646" s="263" t="s">
        <v>1302</v>
      </c>
    </row>
    <row r="647" spans="1:8" ht="12.75" customHeight="1">
      <c r="A647" s="252"/>
      <c r="B647" s="253"/>
      <c r="C647" s="253"/>
      <c r="D647" s="182"/>
      <c r="E647" s="252"/>
      <c r="F647" s="252"/>
      <c r="G647" s="182">
        <v>83601</v>
      </c>
      <c r="H647" s="263" t="s">
        <v>1303</v>
      </c>
    </row>
    <row r="648" spans="1:8" ht="12.75" customHeight="1">
      <c r="A648" s="252"/>
      <c r="B648" s="253"/>
      <c r="C648" s="253"/>
      <c r="D648" s="182"/>
      <c r="E648" s="252"/>
      <c r="F648" s="252"/>
      <c r="G648" s="182">
        <v>83602</v>
      </c>
      <c r="H648" s="263" t="s">
        <v>1304</v>
      </c>
    </row>
    <row r="649" spans="1:8" ht="12.75" customHeight="1">
      <c r="A649" s="252"/>
      <c r="B649" s="253"/>
      <c r="C649" s="253"/>
      <c r="D649" s="182"/>
      <c r="E649" s="252"/>
      <c r="F649" s="252"/>
      <c r="G649" s="182">
        <v>83603</v>
      </c>
      <c r="H649" s="263" t="s">
        <v>1305</v>
      </c>
    </row>
    <row r="650" spans="1:8" ht="12.75" customHeight="1">
      <c r="A650" s="252"/>
      <c r="B650" s="253"/>
      <c r="C650" s="253"/>
      <c r="D650" s="182"/>
      <c r="E650" s="252"/>
      <c r="F650" s="252"/>
      <c r="G650" s="254"/>
      <c r="H650" s="252"/>
    </row>
    <row r="651" spans="1:8" ht="12.75" customHeight="1">
      <c r="A651" s="252"/>
      <c r="B651" s="253"/>
      <c r="C651" s="253"/>
      <c r="D651" s="182"/>
      <c r="E651" s="252"/>
      <c r="F651" s="252"/>
      <c r="G651" s="254"/>
      <c r="H651" s="252"/>
    </row>
    <row r="652" spans="1:8" ht="12.75" customHeight="1">
      <c r="A652" s="252"/>
      <c r="B652" s="253"/>
      <c r="C652" s="253"/>
      <c r="D652" s="182"/>
      <c r="E652" s="252"/>
      <c r="F652" s="252"/>
      <c r="G652" s="254"/>
      <c r="H652" s="252"/>
    </row>
    <row r="653" spans="1:8" ht="12.75" customHeight="1">
      <c r="A653" s="252"/>
      <c r="B653" s="253"/>
      <c r="C653" s="253"/>
      <c r="D653" s="182"/>
      <c r="E653" s="252"/>
      <c r="F653" s="252"/>
      <c r="G653" s="254"/>
      <c r="H653" s="252"/>
    </row>
    <row r="654" spans="1:8" ht="12.75" customHeight="1">
      <c r="A654" s="252"/>
      <c r="B654" s="253"/>
      <c r="C654" s="253"/>
      <c r="D654" s="182"/>
      <c r="E654" s="252"/>
      <c r="F654" s="252"/>
      <c r="G654" s="254"/>
      <c r="H654" s="252"/>
    </row>
    <row r="655" spans="1:8" ht="12.75" customHeight="1">
      <c r="A655" s="252"/>
      <c r="B655" s="253"/>
      <c r="C655" s="253"/>
      <c r="D655" s="182"/>
      <c r="E655" s="252"/>
      <c r="F655" s="252"/>
      <c r="G655" s="254"/>
      <c r="H655" s="252"/>
    </row>
    <row r="656" spans="1:8" ht="12.75" customHeight="1">
      <c r="A656" s="252"/>
      <c r="B656" s="253"/>
      <c r="C656" s="253"/>
      <c r="D656" s="182"/>
      <c r="E656" s="252"/>
      <c r="F656" s="252"/>
      <c r="G656" s="254"/>
      <c r="H656" s="252"/>
    </row>
    <row r="657" spans="1:8" ht="12.75" customHeight="1">
      <c r="A657" s="252"/>
      <c r="B657" s="253"/>
      <c r="C657" s="253"/>
      <c r="D657" s="182"/>
      <c r="E657" s="252"/>
      <c r="F657" s="252"/>
      <c r="G657" s="254"/>
      <c r="H657" s="252"/>
    </row>
    <row r="658" spans="1:8" ht="12.75" customHeight="1">
      <c r="A658" s="252"/>
      <c r="B658" s="253"/>
      <c r="C658" s="253"/>
      <c r="D658" s="182"/>
      <c r="E658" s="252"/>
      <c r="F658" s="252"/>
      <c r="G658" s="254"/>
      <c r="H658" s="252"/>
    </row>
    <row r="659" spans="1:8" ht="12.75" customHeight="1">
      <c r="A659" s="252"/>
      <c r="B659" s="253"/>
      <c r="C659" s="253"/>
      <c r="D659" s="182"/>
      <c r="E659" s="252"/>
      <c r="F659" s="252"/>
      <c r="G659" s="254"/>
      <c r="H659" s="252"/>
    </row>
    <row r="660" spans="1:8" ht="12.75" customHeight="1">
      <c r="A660" s="252"/>
      <c r="B660" s="253"/>
      <c r="C660" s="253"/>
      <c r="D660" s="182"/>
      <c r="E660" s="252"/>
      <c r="F660" s="252"/>
      <c r="G660" s="254"/>
      <c r="H660" s="252"/>
    </row>
    <row r="661" spans="1:8" ht="12.75" customHeight="1">
      <c r="A661" s="252"/>
      <c r="B661" s="253"/>
      <c r="C661" s="253"/>
      <c r="D661" s="182"/>
      <c r="E661" s="252"/>
      <c r="F661" s="252"/>
      <c r="G661" s="254"/>
      <c r="H661" s="252"/>
    </row>
    <row r="662" spans="1:8" ht="12.75" customHeight="1">
      <c r="A662" s="252"/>
      <c r="B662" s="253"/>
      <c r="C662" s="253"/>
      <c r="D662" s="182"/>
      <c r="E662" s="252"/>
      <c r="F662" s="252"/>
      <c r="G662" s="254"/>
      <c r="H662" s="252"/>
    </row>
    <row r="663" spans="1:8" ht="12.75" customHeight="1">
      <c r="A663" s="252"/>
      <c r="B663" s="253"/>
      <c r="C663" s="253"/>
      <c r="D663" s="182"/>
      <c r="E663" s="252"/>
      <c r="F663" s="252"/>
      <c r="G663" s="254"/>
      <c r="H663" s="252"/>
    </row>
    <row r="664" spans="1:8" ht="12.75" customHeight="1">
      <c r="A664" s="252"/>
      <c r="B664" s="253"/>
      <c r="C664" s="253"/>
      <c r="D664" s="182"/>
      <c r="E664" s="252"/>
      <c r="F664" s="252"/>
      <c r="G664" s="254"/>
      <c r="H664" s="252"/>
    </row>
    <row r="665" spans="1:8" ht="12.75" customHeight="1">
      <c r="A665" s="252"/>
      <c r="B665" s="253"/>
      <c r="C665" s="253"/>
      <c r="D665" s="182"/>
      <c r="E665" s="252"/>
      <c r="F665" s="252"/>
      <c r="G665" s="254"/>
      <c r="H665" s="252"/>
    </row>
    <row r="666" spans="1:8" ht="12.75" customHeight="1">
      <c r="A666" s="252"/>
      <c r="B666" s="253"/>
      <c r="C666" s="253"/>
      <c r="D666" s="182"/>
      <c r="E666" s="252"/>
      <c r="F666" s="252"/>
      <c r="G666" s="254"/>
      <c r="H666" s="252"/>
    </row>
    <row r="667" spans="1:8" ht="12.75" customHeight="1">
      <c r="A667" s="252"/>
      <c r="B667" s="253"/>
      <c r="C667" s="253"/>
      <c r="D667" s="182"/>
      <c r="E667" s="252"/>
      <c r="F667" s="252"/>
      <c r="G667" s="254"/>
      <c r="H667" s="252"/>
    </row>
    <row r="668" spans="1:8" ht="12.75" customHeight="1">
      <c r="A668" s="252"/>
      <c r="B668" s="253"/>
      <c r="C668" s="253"/>
      <c r="D668" s="182"/>
      <c r="E668" s="252"/>
      <c r="F668" s="252"/>
      <c r="G668" s="254"/>
      <c r="H668" s="252"/>
    </row>
    <row r="669" spans="1:8" ht="12.75" customHeight="1">
      <c r="A669" s="252"/>
      <c r="B669" s="253"/>
      <c r="C669" s="253"/>
      <c r="D669" s="182"/>
      <c r="E669" s="252"/>
      <c r="F669" s="252"/>
      <c r="G669" s="254"/>
      <c r="H669" s="252"/>
    </row>
    <row r="670" spans="1:8" ht="12.75" customHeight="1">
      <c r="A670" s="252"/>
      <c r="B670" s="253"/>
      <c r="C670" s="253"/>
      <c r="D670" s="182"/>
      <c r="E670" s="252"/>
      <c r="F670" s="252"/>
      <c r="G670" s="254"/>
      <c r="H670" s="252"/>
    </row>
    <row r="671" spans="1:8" ht="12.75" customHeight="1">
      <c r="A671" s="252"/>
      <c r="B671" s="253"/>
      <c r="C671" s="253"/>
      <c r="D671" s="182"/>
      <c r="E671" s="252"/>
      <c r="F671" s="252"/>
      <c r="G671" s="254"/>
      <c r="H671" s="252"/>
    </row>
    <row r="672" spans="1:8" ht="12.75" customHeight="1">
      <c r="A672" s="252"/>
      <c r="B672" s="253"/>
      <c r="C672" s="253"/>
      <c r="D672" s="182"/>
      <c r="E672" s="252"/>
      <c r="F672" s="252"/>
      <c r="G672" s="254"/>
      <c r="H672" s="252"/>
    </row>
    <row r="673" spans="1:8" ht="12.75" customHeight="1">
      <c r="A673" s="252"/>
      <c r="B673" s="253"/>
      <c r="C673" s="253"/>
      <c r="D673" s="182"/>
      <c r="E673" s="252"/>
      <c r="F673" s="252"/>
      <c r="G673" s="254"/>
      <c r="H673" s="252"/>
    </row>
    <row r="674" spans="1:8" ht="12.75" customHeight="1">
      <c r="A674" s="252"/>
      <c r="B674" s="253"/>
      <c r="C674" s="253"/>
      <c r="D674" s="182"/>
      <c r="E674" s="252"/>
      <c r="F674" s="252"/>
      <c r="G674" s="254"/>
      <c r="H674" s="252"/>
    </row>
    <row r="675" spans="1:8" ht="12.75" customHeight="1">
      <c r="A675" s="252"/>
      <c r="B675" s="253"/>
      <c r="C675" s="253"/>
      <c r="D675" s="182"/>
      <c r="E675" s="252"/>
      <c r="F675" s="252"/>
      <c r="G675" s="254"/>
      <c r="H675" s="252"/>
    </row>
    <row r="676" spans="1:8" ht="12.75" customHeight="1">
      <c r="A676" s="252"/>
      <c r="B676" s="253"/>
      <c r="C676" s="253"/>
      <c r="D676" s="182"/>
      <c r="E676" s="252"/>
      <c r="F676" s="252"/>
      <c r="G676" s="254"/>
      <c r="H676" s="252"/>
    </row>
    <row r="677" spans="1:8" ht="12.75" customHeight="1">
      <c r="A677" s="252"/>
      <c r="B677" s="253"/>
      <c r="C677" s="253"/>
      <c r="D677" s="182"/>
      <c r="E677" s="252"/>
      <c r="F677" s="252"/>
      <c r="G677" s="254"/>
      <c r="H677" s="252"/>
    </row>
    <row r="678" spans="1:8" ht="12.75" customHeight="1">
      <c r="A678" s="252"/>
      <c r="B678" s="253"/>
      <c r="C678" s="253"/>
      <c r="D678" s="182"/>
      <c r="E678" s="252"/>
      <c r="F678" s="252"/>
      <c r="G678" s="254"/>
      <c r="H678" s="252"/>
    </row>
    <row r="679" spans="1:8" ht="12.75" customHeight="1">
      <c r="A679" s="252"/>
      <c r="B679" s="253"/>
      <c r="C679" s="253"/>
      <c r="D679" s="182"/>
      <c r="E679" s="252"/>
      <c r="F679" s="252"/>
      <c r="G679" s="254"/>
      <c r="H679" s="252"/>
    </row>
    <row r="680" spans="1:8" ht="12.75" customHeight="1">
      <c r="A680" s="252"/>
      <c r="B680" s="253"/>
      <c r="C680" s="253"/>
      <c r="D680" s="182"/>
      <c r="E680" s="252"/>
      <c r="F680" s="252"/>
      <c r="G680" s="254"/>
      <c r="H680" s="252"/>
    </row>
    <row r="681" spans="1:8" ht="12.75" customHeight="1">
      <c r="A681" s="252"/>
      <c r="B681" s="253"/>
      <c r="C681" s="253"/>
      <c r="D681" s="182"/>
      <c r="E681" s="252"/>
      <c r="F681" s="252"/>
      <c r="G681" s="254"/>
      <c r="H681" s="252"/>
    </row>
    <row r="682" spans="1:8" ht="12.75" customHeight="1">
      <c r="A682" s="252"/>
      <c r="B682" s="253"/>
      <c r="C682" s="253"/>
      <c r="D682" s="182"/>
      <c r="E682" s="252"/>
      <c r="F682" s="252"/>
      <c r="G682" s="254"/>
      <c r="H682" s="252"/>
    </row>
    <row r="683" spans="1:8" ht="12.75" customHeight="1">
      <c r="A683" s="252"/>
      <c r="B683" s="253"/>
      <c r="C683" s="253"/>
      <c r="D683" s="182"/>
      <c r="E683" s="252"/>
      <c r="F683" s="252"/>
      <c r="G683" s="254"/>
      <c r="H683" s="252"/>
    </row>
    <row r="684" spans="1:8" ht="12.75" customHeight="1">
      <c r="A684" s="252"/>
      <c r="B684" s="253"/>
      <c r="C684" s="253"/>
      <c r="D684" s="182"/>
      <c r="E684" s="252"/>
      <c r="F684" s="252"/>
      <c r="G684" s="254"/>
      <c r="H684" s="252"/>
    </row>
    <row r="685" spans="1:8" ht="12.75" customHeight="1">
      <c r="A685" s="252"/>
      <c r="B685" s="253"/>
      <c r="C685" s="253"/>
      <c r="D685" s="182"/>
      <c r="E685" s="252"/>
      <c r="F685" s="252"/>
      <c r="G685" s="254"/>
      <c r="H685" s="252"/>
    </row>
    <row r="686" spans="1:8" ht="12.75" customHeight="1">
      <c r="A686" s="252"/>
      <c r="B686" s="253"/>
      <c r="C686" s="253"/>
      <c r="D686" s="182"/>
      <c r="E686" s="252"/>
      <c r="F686" s="252"/>
      <c r="G686" s="254"/>
      <c r="H686" s="252"/>
    </row>
    <row r="687" spans="1:8" ht="12.75" customHeight="1">
      <c r="A687" s="252"/>
      <c r="B687" s="253"/>
      <c r="C687" s="253"/>
      <c r="D687" s="182"/>
      <c r="E687" s="252"/>
      <c r="F687" s="252"/>
      <c r="G687" s="254"/>
      <c r="H687" s="252"/>
    </row>
    <row r="688" spans="1:8" ht="12.75" customHeight="1">
      <c r="A688" s="252"/>
      <c r="B688" s="253"/>
      <c r="C688" s="253"/>
      <c r="D688" s="182"/>
      <c r="E688" s="252"/>
      <c r="F688" s="252"/>
      <c r="G688" s="254"/>
      <c r="H688" s="252"/>
    </row>
    <row r="689" spans="1:8" ht="12.75" customHeight="1">
      <c r="A689" s="252"/>
      <c r="B689" s="253"/>
      <c r="C689" s="253"/>
      <c r="D689" s="182"/>
      <c r="E689" s="252"/>
      <c r="F689" s="252"/>
      <c r="G689" s="254"/>
      <c r="H689" s="252"/>
    </row>
    <row r="690" spans="1:8" ht="12.75" customHeight="1">
      <c r="A690" s="252"/>
      <c r="B690" s="253"/>
      <c r="C690" s="253"/>
      <c r="D690" s="182"/>
      <c r="E690" s="252"/>
      <c r="F690" s="252"/>
      <c r="G690" s="254"/>
      <c r="H690" s="252"/>
    </row>
    <row r="691" spans="1:8" ht="12.75" customHeight="1">
      <c r="A691" s="252"/>
      <c r="B691" s="253"/>
      <c r="C691" s="253"/>
      <c r="D691" s="182"/>
      <c r="E691" s="252"/>
      <c r="F691" s="252"/>
      <c r="G691" s="254"/>
      <c r="H691" s="252"/>
    </row>
    <row r="692" spans="1:8" ht="12.75" customHeight="1">
      <c r="A692" s="252"/>
      <c r="B692" s="253"/>
      <c r="C692" s="253"/>
      <c r="D692" s="182"/>
      <c r="E692" s="252"/>
      <c r="F692" s="252"/>
      <c r="G692" s="254"/>
      <c r="H692" s="252"/>
    </row>
    <row r="693" spans="1:8" ht="12.75" customHeight="1">
      <c r="A693" s="252"/>
      <c r="B693" s="253"/>
      <c r="C693" s="253"/>
      <c r="D693" s="182"/>
      <c r="E693" s="252"/>
      <c r="F693" s="252"/>
      <c r="G693" s="254"/>
      <c r="H693" s="252"/>
    </row>
    <row r="694" spans="1:8" ht="12.75" customHeight="1">
      <c r="A694" s="252"/>
      <c r="B694" s="253"/>
      <c r="C694" s="253"/>
      <c r="D694" s="182"/>
      <c r="E694" s="252"/>
      <c r="F694" s="252"/>
      <c r="G694" s="254"/>
      <c r="H694" s="252"/>
    </row>
    <row r="695" spans="1:8" ht="12.75" customHeight="1">
      <c r="A695" s="252"/>
      <c r="B695" s="253"/>
      <c r="C695" s="253"/>
      <c r="D695" s="182"/>
      <c r="E695" s="252"/>
      <c r="F695" s="252"/>
      <c r="G695" s="254"/>
      <c r="H695" s="252"/>
    </row>
    <row r="696" spans="1:8" ht="12.75" customHeight="1">
      <c r="A696" s="252"/>
      <c r="B696" s="253"/>
      <c r="C696" s="253"/>
      <c r="D696" s="182"/>
      <c r="E696" s="252"/>
      <c r="F696" s="252"/>
      <c r="G696" s="254"/>
      <c r="H696" s="252"/>
    </row>
    <row r="697" spans="1:8" ht="12.75" customHeight="1">
      <c r="A697" s="252"/>
      <c r="B697" s="253"/>
      <c r="C697" s="253"/>
      <c r="D697" s="182"/>
      <c r="E697" s="252"/>
      <c r="F697" s="252"/>
      <c r="G697" s="254"/>
      <c r="H697" s="252"/>
    </row>
    <row r="698" spans="1:8" ht="12.75" customHeight="1">
      <c r="A698" s="252"/>
      <c r="B698" s="253"/>
      <c r="C698" s="253"/>
      <c r="D698" s="182"/>
      <c r="E698" s="252"/>
      <c r="F698" s="252"/>
      <c r="G698" s="254"/>
      <c r="H698" s="252"/>
    </row>
    <row r="699" spans="1:8" ht="12.75" customHeight="1">
      <c r="A699" s="252"/>
      <c r="B699" s="253"/>
      <c r="C699" s="253"/>
      <c r="D699" s="182"/>
      <c r="E699" s="252"/>
      <c r="F699" s="252"/>
      <c r="G699" s="254"/>
      <c r="H699" s="252"/>
    </row>
    <row r="700" spans="1:8" ht="12.75" customHeight="1">
      <c r="A700" s="252"/>
      <c r="B700" s="253"/>
      <c r="C700" s="253"/>
      <c r="D700" s="182"/>
      <c r="E700" s="252"/>
      <c r="F700" s="252"/>
      <c r="G700" s="254"/>
      <c r="H700" s="252"/>
    </row>
    <row r="701" spans="1:8" ht="12.75" customHeight="1">
      <c r="A701" s="252"/>
      <c r="B701" s="253"/>
      <c r="C701" s="253"/>
      <c r="D701" s="182"/>
      <c r="E701" s="252"/>
      <c r="F701" s="252"/>
      <c r="G701" s="254"/>
      <c r="H701" s="252"/>
    </row>
    <row r="702" spans="1:8" ht="12.75" customHeight="1">
      <c r="A702" s="252"/>
      <c r="B702" s="253"/>
      <c r="C702" s="253"/>
      <c r="D702" s="182"/>
      <c r="E702" s="252"/>
      <c r="F702" s="252"/>
      <c r="G702" s="254"/>
      <c r="H702" s="252"/>
    </row>
    <row r="703" spans="1:8" ht="12.75" customHeight="1">
      <c r="A703" s="252"/>
      <c r="B703" s="253"/>
      <c r="C703" s="253"/>
      <c r="D703" s="182"/>
      <c r="E703" s="252"/>
      <c r="F703" s="252"/>
      <c r="G703" s="254"/>
      <c r="H703" s="252"/>
    </row>
    <row r="704" spans="1:8" ht="12.75" customHeight="1">
      <c r="A704" s="252"/>
      <c r="B704" s="253"/>
      <c r="C704" s="253"/>
      <c r="D704" s="182"/>
      <c r="E704" s="252"/>
      <c r="F704" s="252"/>
      <c r="G704" s="254"/>
      <c r="H704" s="252"/>
    </row>
    <row r="705" spans="1:8" ht="12.75" customHeight="1">
      <c r="A705" s="252"/>
      <c r="B705" s="253"/>
      <c r="C705" s="253"/>
      <c r="D705" s="182"/>
      <c r="E705" s="252"/>
      <c r="F705" s="252"/>
      <c r="G705" s="254"/>
      <c r="H705" s="252"/>
    </row>
    <row r="706" spans="1:8" ht="12.75" customHeight="1">
      <c r="A706" s="252"/>
      <c r="B706" s="253"/>
      <c r="C706" s="253"/>
      <c r="D706" s="182"/>
      <c r="E706" s="252"/>
      <c r="F706" s="252"/>
      <c r="G706" s="254"/>
      <c r="H706" s="252"/>
    </row>
    <row r="707" spans="1:8" ht="12.75" customHeight="1">
      <c r="A707" s="252"/>
      <c r="B707" s="253"/>
      <c r="C707" s="253"/>
      <c r="D707" s="182"/>
      <c r="E707" s="252"/>
      <c r="F707" s="252"/>
      <c r="G707" s="254"/>
      <c r="H707" s="252"/>
    </row>
    <row r="708" spans="1:8" ht="12.75" customHeight="1">
      <c r="A708" s="252"/>
      <c r="B708" s="253"/>
      <c r="C708" s="253"/>
      <c r="D708" s="182"/>
      <c r="E708" s="252"/>
      <c r="F708" s="252"/>
      <c r="G708" s="254"/>
      <c r="H708" s="252"/>
    </row>
    <row r="709" spans="1:8" ht="12.75" customHeight="1">
      <c r="A709" s="252"/>
      <c r="B709" s="253"/>
      <c r="C709" s="253"/>
      <c r="D709" s="182"/>
      <c r="E709" s="252"/>
      <c r="F709" s="252"/>
      <c r="G709" s="254"/>
      <c r="H709" s="252"/>
    </row>
    <row r="710" spans="1:8" ht="12.75" customHeight="1">
      <c r="A710" s="252"/>
      <c r="B710" s="253"/>
      <c r="C710" s="253"/>
      <c r="D710" s="182"/>
      <c r="E710" s="252"/>
      <c r="F710" s="252"/>
      <c r="G710" s="254"/>
      <c r="H710" s="252"/>
    </row>
    <row r="711" spans="1:8" ht="12.75" customHeight="1">
      <c r="A711" s="252"/>
      <c r="B711" s="253"/>
      <c r="C711" s="253"/>
      <c r="D711" s="182"/>
      <c r="E711" s="252"/>
      <c r="F711" s="252"/>
      <c r="G711" s="254"/>
      <c r="H711" s="252"/>
    </row>
    <row r="712" spans="1:8" ht="12.75" customHeight="1">
      <c r="A712" s="252"/>
      <c r="B712" s="253"/>
      <c r="C712" s="253"/>
      <c r="D712" s="182"/>
      <c r="E712" s="252"/>
      <c r="F712" s="252"/>
      <c r="G712" s="254"/>
      <c r="H712" s="252"/>
    </row>
    <row r="713" spans="1:8" ht="12.75" customHeight="1">
      <c r="A713" s="252"/>
      <c r="B713" s="253"/>
      <c r="C713" s="253"/>
      <c r="D713" s="182"/>
      <c r="E713" s="252"/>
      <c r="F713" s="252"/>
      <c r="G713" s="254"/>
      <c r="H713" s="252"/>
    </row>
    <row r="714" spans="1:8" ht="12.75" customHeight="1">
      <c r="A714" s="252"/>
      <c r="B714" s="253"/>
      <c r="C714" s="253"/>
      <c r="D714" s="182"/>
      <c r="E714" s="252"/>
      <c r="F714" s="252"/>
      <c r="G714" s="254"/>
      <c r="H714" s="252"/>
    </row>
    <row r="715" spans="1:8" ht="12.75" customHeight="1">
      <c r="A715" s="252"/>
      <c r="B715" s="253"/>
      <c r="C715" s="253"/>
      <c r="D715" s="182"/>
      <c r="E715" s="252"/>
      <c r="F715" s="252"/>
      <c r="G715" s="254"/>
      <c r="H715" s="252"/>
    </row>
    <row r="716" spans="1:8" ht="12.75" customHeight="1">
      <c r="A716" s="252"/>
      <c r="B716" s="253"/>
      <c r="C716" s="253"/>
      <c r="D716" s="182"/>
      <c r="E716" s="252"/>
      <c r="F716" s="252"/>
      <c r="G716" s="254"/>
      <c r="H716" s="252"/>
    </row>
    <row r="717" spans="1:8" ht="12.75" customHeight="1">
      <c r="A717" s="252"/>
      <c r="B717" s="253"/>
      <c r="C717" s="253"/>
      <c r="D717" s="182"/>
      <c r="E717" s="252"/>
      <c r="F717" s="252"/>
      <c r="G717" s="254"/>
      <c r="H717" s="252"/>
    </row>
    <row r="718" spans="1:8" ht="12.75" customHeight="1">
      <c r="A718" s="252"/>
      <c r="B718" s="253"/>
      <c r="C718" s="253"/>
      <c r="D718" s="182"/>
      <c r="E718" s="252"/>
      <c r="F718" s="252"/>
      <c r="G718" s="254"/>
      <c r="H718" s="252"/>
    </row>
    <row r="719" spans="1:8" ht="12.75" customHeight="1">
      <c r="A719" s="252"/>
      <c r="B719" s="253"/>
      <c r="C719" s="253"/>
      <c r="D719" s="182"/>
      <c r="E719" s="252"/>
      <c r="F719" s="252"/>
      <c r="G719" s="254"/>
      <c r="H719" s="252"/>
    </row>
    <row r="720" spans="1:8" ht="12.75" customHeight="1">
      <c r="A720" s="252"/>
      <c r="B720" s="253"/>
      <c r="C720" s="253"/>
      <c r="D720" s="182"/>
      <c r="E720" s="252"/>
      <c r="F720" s="252"/>
      <c r="G720" s="254"/>
      <c r="H720" s="252"/>
    </row>
    <row r="721" spans="1:8" ht="12.75" customHeight="1">
      <c r="A721" s="252"/>
      <c r="B721" s="253"/>
      <c r="C721" s="253"/>
      <c r="D721" s="182"/>
      <c r="E721" s="252"/>
      <c r="F721" s="252"/>
      <c r="G721" s="254"/>
      <c r="H721" s="252"/>
    </row>
    <row r="722" spans="1:8" ht="12.75" customHeight="1">
      <c r="A722" s="252"/>
      <c r="B722" s="253"/>
      <c r="C722" s="253"/>
      <c r="D722" s="182"/>
      <c r="E722" s="252"/>
      <c r="F722" s="252"/>
      <c r="G722" s="254"/>
      <c r="H722" s="252"/>
    </row>
    <row r="723" spans="1:8" ht="12.75" customHeight="1">
      <c r="A723" s="252"/>
      <c r="B723" s="253"/>
      <c r="C723" s="253"/>
      <c r="D723" s="182"/>
      <c r="E723" s="252"/>
      <c r="F723" s="252"/>
      <c r="G723" s="254"/>
      <c r="H723" s="252"/>
    </row>
    <row r="724" spans="1:8" ht="12.75" customHeight="1">
      <c r="A724" s="252"/>
      <c r="B724" s="253"/>
      <c r="C724" s="253"/>
      <c r="D724" s="182"/>
      <c r="E724" s="252"/>
      <c r="F724" s="252"/>
      <c r="G724" s="254"/>
      <c r="H724" s="252"/>
    </row>
    <row r="725" spans="1:8" ht="12.75" customHeight="1">
      <c r="A725" s="252"/>
      <c r="B725" s="253"/>
      <c r="C725" s="253"/>
      <c r="D725" s="182"/>
      <c r="E725" s="252"/>
      <c r="F725" s="252"/>
      <c r="G725" s="254"/>
      <c r="H725" s="252"/>
    </row>
    <row r="726" spans="1:8" ht="12.75" customHeight="1">
      <c r="A726" s="252"/>
      <c r="B726" s="253"/>
      <c r="C726" s="253"/>
      <c r="D726" s="182"/>
      <c r="E726" s="252"/>
      <c r="F726" s="252"/>
      <c r="G726" s="254"/>
      <c r="H726" s="252"/>
    </row>
    <row r="727" spans="1:8" ht="12.75" customHeight="1">
      <c r="A727" s="252"/>
      <c r="B727" s="253"/>
      <c r="C727" s="253"/>
      <c r="D727" s="182"/>
      <c r="E727" s="252"/>
      <c r="F727" s="252"/>
      <c r="G727" s="254"/>
      <c r="H727" s="252"/>
    </row>
    <row r="728" spans="1:8" ht="12.75" customHeight="1">
      <c r="A728" s="252"/>
      <c r="B728" s="253"/>
      <c r="C728" s="253"/>
      <c r="D728" s="182"/>
      <c r="E728" s="252"/>
      <c r="F728" s="252"/>
      <c r="G728" s="254"/>
      <c r="H728" s="252"/>
    </row>
    <row r="729" spans="1:8" ht="12.75" customHeight="1">
      <c r="A729" s="252"/>
      <c r="B729" s="253"/>
      <c r="C729" s="253"/>
      <c r="D729" s="182"/>
      <c r="E729" s="252"/>
      <c r="F729" s="252"/>
      <c r="G729" s="254"/>
      <c r="H729" s="252"/>
    </row>
    <row r="730" spans="1:8" ht="12.75" customHeight="1">
      <c r="A730" s="252"/>
      <c r="B730" s="253"/>
      <c r="C730" s="253"/>
      <c r="D730" s="182"/>
      <c r="E730" s="252"/>
      <c r="F730" s="252"/>
      <c r="G730" s="254"/>
      <c r="H730" s="252"/>
    </row>
    <row r="731" spans="1:8" ht="12.75" customHeight="1">
      <c r="A731" s="252"/>
      <c r="B731" s="253"/>
      <c r="C731" s="253"/>
      <c r="D731" s="182"/>
      <c r="E731" s="252"/>
      <c r="F731" s="252"/>
      <c r="G731" s="254"/>
      <c r="H731" s="252"/>
    </row>
    <row r="732" spans="1:8" ht="12.75" customHeight="1">
      <c r="A732" s="252"/>
      <c r="B732" s="253"/>
      <c r="C732" s="253"/>
      <c r="D732" s="182"/>
      <c r="E732" s="252"/>
      <c r="F732" s="252"/>
      <c r="G732" s="254"/>
      <c r="H732" s="252"/>
    </row>
    <row r="733" spans="1:8" ht="12.75" customHeight="1">
      <c r="A733" s="252"/>
      <c r="B733" s="253"/>
      <c r="C733" s="253"/>
      <c r="D733" s="182"/>
      <c r="E733" s="252"/>
      <c r="F733" s="252"/>
      <c r="G733" s="254"/>
      <c r="H733" s="252"/>
    </row>
    <row r="734" spans="1:8" ht="12.75" customHeight="1">
      <c r="A734" s="252"/>
      <c r="B734" s="253"/>
      <c r="C734" s="253"/>
      <c r="D734" s="182"/>
      <c r="E734" s="252"/>
      <c r="F734" s="252"/>
      <c r="G734" s="254"/>
      <c r="H734" s="252"/>
    </row>
    <row r="735" spans="1:8" ht="12.75" customHeight="1">
      <c r="A735" s="252"/>
      <c r="B735" s="253"/>
      <c r="C735" s="253"/>
      <c r="D735" s="182"/>
      <c r="E735" s="252"/>
      <c r="F735" s="252"/>
      <c r="G735" s="254"/>
      <c r="H735" s="252"/>
    </row>
    <row r="736" spans="1:8" ht="12.75" customHeight="1">
      <c r="A736" s="252"/>
      <c r="B736" s="253"/>
      <c r="C736" s="253"/>
      <c r="D736" s="182"/>
      <c r="E736" s="252"/>
      <c r="F736" s="252"/>
      <c r="G736" s="254"/>
      <c r="H736" s="252"/>
    </row>
    <row r="737" spans="1:8" ht="12.75" customHeight="1">
      <c r="A737" s="252"/>
      <c r="B737" s="253"/>
      <c r="C737" s="253"/>
      <c r="D737" s="182"/>
      <c r="E737" s="252"/>
      <c r="F737" s="252"/>
      <c r="G737" s="254"/>
      <c r="H737" s="252"/>
    </row>
    <row r="738" spans="1:8" ht="12.75" customHeight="1">
      <c r="A738" s="252"/>
      <c r="B738" s="253"/>
      <c r="C738" s="253"/>
      <c r="D738" s="182"/>
      <c r="E738" s="252"/>
      <c r="F738" s="252"/>
      <c r="G738" s="254"/>
      <c r="H738" s="252"/>
    </row>
    <row r="739" spans="1:8" ht="12.75" customHeight="1">
      <c r="A739" s="252"/>
      <c r="B739" s="253"/>
      <c r="C739" s="253"/>
      <c r="D739" s="182"/>
      <c r="E739" s="252"/>
      <c r="F739" s="252"/>
      <c r="G739" s="254"/>
      <c r="H739" s="252"/>
    </row>
    <row r="740" spans="1:8" ht="12.75" customHeight="1">
      <c r="A740" s="252"/>
      <c r="B740" s="253"/>
      <c r="C740" s="253"/>
      <c r="D740" s="182"/>
      <c r="E740" s="252"/>
      <c r="F740" s="252"/>
      <c r="G740" s="254"/>
      <c r="H740" s="252"/>
    </row>
    <row r="741" spans="1:8" ht="12.75" customHeight="1">
      <c r="A741" s="252"/>
      <c r="B741" s="253"/>
      <c r="C741" s="253"/>
      <c r="D741" s="182"/>
      <c r="E741" s="252"/>
      <c r="F741" s="252"/>
      <c r="G741" s="254"/>
      <c r="H741" s="252"/>
    </row>
    <row r="742" spans="1:8" ht="12.75" customHeight="1">
      <c r="A742" s="252"/>
      <c r="B742" s="253"/>
      <c r="C742" s="253"/>
      <c r="D742" s="182"/>
      <c r="E742" s="252"/>
      <c r="F742" s="252"/>
      <c r="G742" s="254"/>
      <c r="H742" s="252"/>
    </row>
    <row r="743" spans="1:8" ht="12.75" customHeight="1">
      <c r="A743" s="252"/>
      <c r="B743" s="253"/>
      <c r="C743" s="253"/>
      <c r="D743" s="182"/>
      <c r="E743" s="252"/>
      <c r="F743" s="252"/>
      <c r="G743" s="254"/>
      <c r="H743" s="252"/>
    </row>
    <row r="744" spans="1:8" ht="12.75" customHeight="1">
      <c r="A744" s="252"/>
      <c r="B744" s="253"/>
      <c r="C744" s="253"/>
      <c r="D744" s="182"/>
      <c r="E744" s="252"/>
      <c r="F744" s="252"/>
      <c r="G744" s="254"/>
      <c r="H744" s="252"/>
    </row>
    <row r="745" spans="1:8" ht="12.75" customHeight="1">
      <c r="A745" s="252"/>
      <c r="B745" s="253"/>
      <c r="C745" s="253"/>
      <c r="D745" s="182"/>
      <c r="E745" s="252"/>
      <c r="F745" s="252"/>
      <c r="G745" s="254"/>
      <c r="H745" s="252"/>
    </row>
    <row r="746" spans="1:8" ht="12.75" customHeight="1">
      <c r="A746" s="252"/>
      <c r="B746" s="253"/>
      <c r="C746" s="253"/>
      <c r="D746" s="182"/>
      <c r="E746" s="252"/>
      <c r="F746" s="252"/>
      <c r="G746" s="254"/>
      <c r="H746" s="252"/>
    </row>
    <row r="747" spans="1:8" ht="12.75" customHeight="1">
      <c r="A747" s="252"/>
      <c r="B747" s="253"/>
      <c r="C747" s="253"/>
      <c r="D747" s="182"/>
      <c r="E747" s="252"/>
      <c r="F747" s="252"/>
      <c r="G747" s="254"/>
      <c r="H747" s="252"/>
    </row>
    <row r="748" spans="1:8" ht="12.75" customHeight="1">
      <c r="A748" s="252"/>
      <c r="B748" s="253"/>
      <c r="C748" s="253"/>
      <c r="D748" s="182"/>
      <c r="E748" s="252"/>
      <c r="F748" s="252"/>
      <c r="G748" s="254"/>
      <c r="H748" s="252"/>
    </row>
    <row r="749" spans="1:8" ht="12.75" customHeight="1">
      <c r="A749" s="252"/>
      <c r="B749" s="253"/>
      <c r="C749" s="253"/>
      <c r="D749" s="182"/>
      <c r="E749" s="252"/>
      <c r="F749" s="252"/>
      <c r="G749" s="254"/>
      <c r="H749" s="252"/>
    </row>
    <row r="750" spans="1:8" ht="12.75" customHeight="1">
      <c r="A750" s="252"/>
      <c r="B750" s="253"/>
      <c r="C750" s="253"/>
      <c r="D750" s="182"/>
      <c r="E750" s="252"/>
      <c r="F750" s="252"/>
      <c r="G750" s="254"/>
      <c r="H750" s="252"/>
    </row>
    <row r="751" spans="1:8" ht="12.75" customHeight="1">
      <c r="A751" s="252"/>
      <c r="B751" s="253"/>
      <c r="C751" s="253"/>
      <c r="D751" s="182"/>
      <c r="E751" s="252"/>
      <c r="F751" s="252"/>
      <c r="G751" s="254"/>
      <c r="H751" s="252"/>
    </row>
    <row r="752" spans="1:8" ht="12.75" customHeight="1">
      <c r="A752" s="252"/>
      <c r="B752" s="253"/>
      <c r="C752" s="253"/>
      <c r="D752" s="182"/>
      <c r="E752" s="252"/>
      <c r="F752" s="252"/>
      <c r="G752" s="254"/>
      <c r="H752" s="252"/>
    </row>
    <row r="753" spans="1:8" ht="12.75" customHeight="1">
      <c r="A753" s="252"/>
      <c r="B753" s="253"/>
      <c r="C753" s="253"/>
      <c r="D753" s="182"/>
      <c r="E753" s="252"/>
      <c r="F753" s="252"/>
      <c r="G753" s="254"/>
      <c r="H753" s="252"/>
    </row>
    <row r="754" spans="1:8" ht="12.75" customHeight="1">
      <c r="A754" s="252"/>
      <c r="B754" s="253"/>
      <c r="C754" s="253"/>
      <c r="D754" s="182"/>
      <c r="E754" s="252"/>
      <c r="F754" s="252"/>
      <c r="G754" s="254"/>
      <c r="H754" s="252"/>
    </row>
    <row r="755" spans="1:8" ht="12.75" customHeight="1">
      <c r="A755" s="252"/>
      <c r="B755" s="253"/>
      <c r="C755" s="253"/>
      <c r="D755" s="182"/>
      <c r="E755" s="252"/>
      <c r="F755" s="252"/>
      <c r="G755" s="254"/>
      <c r="H755" s="252"/>
    </row>
    <row r="756" spans="1:8" ht="12.75" customHeight="1">
      <c r="A756" s="252"/>
      <c r="B756" s="253"/>
      <c r="C756" s="253"/>
      <c r="D756" s="182"/>
      <c r="E756" s="252"/>
      <c r="F756" s="252"/>
      <c r="G756" s="254"/>
      <c r="H756" s="252"/>
    </row>
    <row r="757" spans="1:8" ht="12.75" customHeight="1">
      <c r="A757" s="252"/>
      <c r="B757" s="253"/>
      <c r="C757" s="253"/>
      <c r="D757" s="182"/>
      <c r="E757" s="252"/>
      <c r="F757" s="252"/>
      <c r="G757" s="254"/>
      <c r="H757" s="252"/>
    </row>
    <row r="758" spans="1:8" ht="12.75" customHeight="1">
      <c r="A758" s="252"/>
      <c r="B758" s="253"/>
      <c r="C758" s="253"/>
      <c r="D758" s="182"/>
      <c r="E758" s="252"/>
      <c r="F758" s="252"/>
      <c r="G758" s="254"/>
      <c r="H758" s="252"/>
    </row>
    <row r="759" spans="1:8" ht="12.75" customHeight="1">
      <c r="A759" s="252"/>
      <c r="B759" s="253"/>
      <c r="C759" s="253"/>
      <c r="D759" s="182"/>
      <c r="E759" s="252"/>
      <c r="F759" s="252"/>
      <c r="G759" s="254"/>
      <c r="H759" s="252"/>
    </row>
    <row r="760" spans="1:8" ht="12.75" customHeight="1">
      <c r="A760" s="252"/>
      <c r="B760" s="253"/>
      <c r="C760" s="253"/>
      <c r="D760" s="182"/>
      <c r="E760" s="252"/>
      <c r="F760" s="252"/>
      <c r="G760" s="254"/>
      <c r="H760" s="252"/>
    </row>
    <row r="761" spans="1:8" ht="12.75" customHeight="1">
      <c r="A761" s="252"/>
      <c r="B761" s="253"/>
      <c r="C761" s="253"/>
      <c r="D761" s="182"/>
      <c r="E761" s="252"/>
      <c r="F761" s="252"/>
      <c r="G761" s="254"/>
      <c r="H761" s="252"/>
    </row>
    <row r="762" spans="1:8" ht="12.75" customHeight="1">
      <c r="A762" s="252"/>
      <c r="B762" s="253"/>
      <c r="C762" s="253"/>
      <c r="D762" s="182"/>
      <c r="E762" s="252"/>
      <c r="F762" s="252"/>
      <c r="G762" s="254"/>
      <c r="H762" s="252"/>
    </row>
    <row r="763" spans="1:8" ht="12.75" customHeight="1">
      <c r="A763" s="252"/>
      <c r="B763" s="253"/>
      <c r="C763" s="253"/>
      <c r="D763" s="182"/>
      <c r="E763" s="252"/>
      <c r="F763" s="252"/>
      <c r="G763" s="254"/>
      <c r="H763" s="252"/>
    </row>
    <row r="764" spans="1:8" ht="12.75" customHeight="1">
      <c r="A764" s="252"/>
      <c r="B764" s="253"/>
      <c r="C764" s="253"/>
      <c r="D764" s="182"/>
      <c r="E764" s="252"/>
      <c r="F764" s="252"/>
      <c r="G764" s="254"/>
      <c r="H764" s="252"/>
    </row>
    <row r="765" spans="1:8" ht="12.75" customHeight="1">
      <c r="A765" s="252"/>
      <c r="B765" s="253"/>
      <c r="C765" s="253"/>
      <c r="D765" s="182"/>
      <c r="E765" s="252"/>
      <c r="F765" s="252"/>
      <c r="G765" s="254"/>
      <c r="H765" s="252"/>
    </row>
    <row r="766" spans="1:8" ht="12.75" customHeight="1">
      <c r="A766" s="252"/>
      <c r="B766" s="253"/>
      <c r="C766" s="253"/>
      <c r="D766" s="182"/>
      <c r="E766" s="252"/>
      <c r="F766" s="252"/>
      <c r="G766" s="254"/>
      <c r="H766" s="252"/>
    </row>
    <row r="767" spans="1:8" ht="12.75" customHeight="1">
      <c r="A767" s="252"/>
      <c r="B767" s="253"/>
      <c r="C767" s="253"/>
      <c r="D767" s="182"/>
      <c r="E767" s="252"/>
      <c r="F767" s="252"/>
      <c r="G767" s="254"/>
      <c r="H767" s="252"/>
    </row>
    <row r="768" spans="1:8" ht="12.75" customHeight="1">
      <c r="A768" s="252"/>
      <c r="B768" s="253"/>
      <c r="C768" s="253"/>
      <c r="D768" s="182"/>
      <c r="E768" s="252"/>
      <c r="F768" s="252"/>
      <c r="G768" s="254"/>
      <c r="H768" s="252"/>
    </row>
    <row r="769" spans="1:8" ht="12.75" customHeight="1">
      <c r="A769" s="252"/>
      <c r="B769" s="253"/>
      <c r="C769" s="253"/>
      <c r="D769" s="182"/>
      <c r="E769" s="252"/>
      <c r="F769" s="252"/>
      <c r="G769" s="254"/>
      <c r="H769" s="252"/>
    </row>
    <row r="770" spans="1:8" ht="12.75" customHeight="1">
      <c r="A770" s="252"/>
      <c r="B770" s="253"/>
      <c r="C770" s="253"/>
      <c r="D770" s="182"/>
      <c r="E770" s="252"/>
      <c r="F770" s="252"/>
      <c r="G770" s="254"/>
      <c r="H770" s="252"/>
    </row>
    <row r="771" spans="1:8" ht="12.75" customHeight="1">
      <c r="A771" s="252"/>
      <c r="B771" s="253"/>
      <c r="C771" s="253"/>
      <c r="D771" s="182"/>
      <c r="E771" s="252"/>
      <c r="F771" s="252"/>
      <c r="G771" s="254"/>
      <c r="H771" s="252"/>
    </row>
    <row r="772" spans="1:8" ht="12.75" customHeight="1">
      <c r="A772" s="252"/>
      <c r="B772" s="253"/>
      <c r="C772" s="253"/>
      <c r="D772" s="182"/>
      <c r="E772" s="252"/>
      <c r="F772" s="252"/>
      <c r="G772" s="254"/>
      <c r="H772" s="252"/>
    </row>
    <row r="773" spans="1:8" ht="12.75" customHeight="1">
      <c r="A773" s="252"/>
      <c r="B773" s="253"/>
      <c r="C773" s="253"/>
      <c r="D773" s="182"/>
      <c r="E773" s="252"/>
      <c r="F773" s="252"/>
      <c r="G773" s="254"/>
      <c r="H773" s="252"/>
    </row>
    <row r="774" spans="1:8" ht="12.75" customHeight="1">
      <c r="A774" s="252"/>
      <c r="B774" s="253"/>
      <c r="C774" s="253"/>
      <c r="D774" s="182"/>
      <c r="E774" s="252"/>
      <c r="F774" s="252"/>
      <c r="G774" s="254"/>
      <c r="H774" s="252"/>
    </row>
    <row r="775" spans="1:8" ht="12.75" customHeight="1">
      <c r="A775" s="252"/>
      <c r="B775" s="253"/>
      <c r="C775" s="253"/>
      <c r="D775" s="182"/>
      <c r="E775" s="252"/>
      <c r="F775" s="252"/>
      <c r="G775" s="254"/>
      <c r="H775" s="252"/>
    </row>
    <row r="776" spans="1:8" ht="12.75" customHeight="1">
      <c r="A776" s="252"/>
      <c r="B776" s="253"/>
      <c r="C776" s="253"/>
      <c r="D776" s="182"/>
      <c r="E776" s="252"/>
      <c r="F776" s="252"/>
      <c r="G776" s="254"/>
      <c r="H776" s="252"/>
    </row>
    <row r="777" spans="1:8" ht="12.75" customHeight="1">
      <c r="A777" s="252"/>
      <c r="B777" s="253"/>
      <c r="C777" s="253"/>
      <c r="D777" s="182"/>
      <c r="E777" s="252"/>
      <c r="F777" s="252"/>
      <c r="G777" s="254"/>
      <c r="H777" s="252"/>
    </row>
    <row r="778" spans="1:8" ht="12.75" customHeight="1">
      <c r="A778" s="252"/>
      <c r="B778" s="253"/>
      <c r="C778" s="253"/>
      <c r="D778" s="182"/>
      <c r="E778" s="252"/>
      <c r="F778" s="252"/>
      <c r="G778" s="254"/>
      <c r="H778" s="252"/>
    </row>
    <row r="779" spans="1:8" ht="12.75" customHeight="1">
      <c r="A779" s="252"/>
      <c r="B779" s="253"/>
      <c r="C779" s="253"/>
      <c r="D779" s="182"/>
      <c r="E779" s="252"/>
      <c r="F779" s="252"/>
      <c r="G779" s="254"/>
      <c r="H779" s="252"/>
    </row>
    <row r="780" spans="1:8" ht="12.75" customHeight="1">
      <c r="A780" s="252"/>
      <c r="B780" s="253"/>
      <c r="C780" s="253"/>
      <c r="D780" s="182"/>
      <c r="E780" s="252"/>
      <c r="F780" s="252"/>
      <c r="G780" s="254"/>
      <c r="H780" s="252"/>
    </row>
    <row r="781" spans="1:8" ht="12.75" customHeight="1">
      <c r="A781" s="252"/>
      <c r="B781" s="253"/>
      <c r="C781" s="253"/>
      <c r="D781" s="182"/>
      <c r="E781" s="252"/>
      <c r="F781" s="252"/>
      <c r="G781" s="254"/>
      <c r="H781" s="252"/>
    </row>
    <row r="782" spans="1:8" ht="12.75" customHeight="1">
      <c r="A782" s="252"/>
      <c r="B782" s="253"/>
      <c r="C782" s="253"/>
      <c r="D782" s="182"/>
      <c r="E782" s="252"/>
      <c r="F782" s="252"/>
      <c r="G782" s="254"/>
      <c r="H782" s="252"/>
    </row>
    <row r="783" spans="1:8" ht="12.75" customHeight="1">
      <c r="A783" s="252"/>
      <c r="B783" s="253"/>
      <c r="C783" s="253"/>
      <c r="D783" s="182"/>
      <c r="E783" s="252"/>
      <c r="F783" s="252"/>
      <c r="G783" s="254"/>
      <c r="H783" s="252"/>
    </row>
    <row r="784" spans="1:8" ht="12.75" customHeight="1">
      <c r="A784" s="252"/>
      <c r="B784" s="253"/>
      <c r="C784" s="253"/>
      <c r="D784" s="182"/>
      <c r="E784" s="252"/>
      <c r="F784" s="252"/>
      <c r="G784" s="254"/>
      <c r="H784" s="252"/>
    </row>
    <row r="785" spans="1:8" ht="12.75" customHeight="1">
      <c r="A785" s="252"/>
      <c r="B785" s="253"/>
      <c r="C785" s="253"/>
      <c r="D785" s="182"/>
      <c r="E785" s="252"/>
      <c r="F785" s="252"/>
      <c r="G785" s="254"/>
      <c r="H785" s="252"/>
    </row>
    <row r="786" spans="1:8" ht="12.75" customHeight="1">
      <c r="A786" s="252"/>
      <c r="B786" s="253"/>
      <c r="C786" s="253"/>
      <c r="D786" s="182"/>
      <c r="E786" s="252"/>
      <c r="F786" s="252"/>
      <c r="G786" s="254"/>
      <c r="H786" s="252"/>
    </row>
    <row r="787" spans="1:8" ht="12.75" customHeight="1">
      <c r="A787" s="252"/>
      <c r="B787" s="253"/>
      <c r="C787" s="253"/>
      <c r="D787" s="182"/>
      <c r="E787" s="252"/>
      <c r="F787" s="252"/>
      <c r="G787" s="254"/>
      <c r="H787" s="252"/>
    </row>
    <row r="788" spans="1:8" ht="12.75" customHeight="1">
      <c r="A788" s="252"/>
      <c r="B788" s="253"/>
      <c r="C788" s="253"/>
      <c r="D788" s="182"/>
      <c r="E788" s="252"/>
      <c r="F788" s="252"/>
      <c r="G788" s="254"/>
      <c r="H788" s="252"/>
    </row>
    <row r="789" spans="1:8" ht="12.75" customHeight="1">
      <c r="A789" s="252"/>
      <c r="B789" s="253"/>
      <c r="C789" s="253"/>
      <c r="D789" s="182"/>
      <c r="E789" s="252"/>
      <c r="F789" s="252"/>
      <c r="G789" s="254"/>
      <c r="H789" s="252"/>
    </row>
    <row r="790" spans="1:8" ht="12.75" customHeight="1">
      <c r="A790" s="252"/>
      <c r="B790" s="253"/>
      <c r="C790" s="253"/>
      <c r="D790" s="182"/>
      <c r="E790" s="252"/>
      <c r="F790" s="252"/>
      <c r="G790" s="254"/>
      <c r="H790" s="252"/>
    </row>
    <row r="791" spans="1:8" ht="12.75" customHeight="1">
      <c r="A791" s="252"/>
      <c r="B791" s="253"/>
      <c r="C791" s="253"/>
      <c r="D791" s="182"/>
      <c r="E791" s="252"/>
      <c r="F791" s="252"/>
      <c r="G791" s="254"/>
      <c r="H791" s="252"/>
    </row>
    <row r="792" spans="1:8" ht="12.75" customHeight="1">
      <c r="A792" s="252"/>
      <c r="B792" s="253"/>
      <c r="C792" s="253"/>
      <c r="D792" s="182"/>
      <c r="E792" s="252"/>
      <c r="F792" s="252"/>
      <c r="G792" s="254"/>
      <c r="H792" s="252"/>
    </row>
    <row r="793" spans="1:8" ht="12.75" customHeight="1">
      <c r="A793" s="252"/>
      <c r="B793" s="253"/>
      <c r="C793" s="253"/>
      <c r="D793" s="182"/>
      <c r="E793" s="252"/>
      <c r="F793" s="252"/>
      <c r="G793" s="254"/>
      <c r="H793" s="252"/>
    </row>
    <row r="794" spans="1:8" ht="12.75" customHeight="1">
      <c r="A794" s="252"/>
      <c r="B794" s="253"/>
      <c r="C794" s="253"/>
      <c r="D794" s="182"/>
      <c r="E794" s="252"/>
      <c r="F794" s="252"/>
      <c r="G794" s="254"/>
      <c r="H794" s="252"/>
    </row>
    <row r="795" spans="1:8" ht="12.75" customHeight="1">
      <c r="A795" s="252"/>
      <c r="B795" s="253"/>
      <c r="C795" s="253"/>
      <c r="D795" s="182"/>
      <c r="E795" s="252"/>
      <c r="F795" s="252"/>
      <c r="G795" s="254"/>
      <c r="H795" s="252"/>
    </row>
    <row r="796" spans="1:8" ht="12.75" customHeight="1">
      <c r="A796" s="252"/>
      <c r="B796" s="253"/>
      <c r="C796" s="253"/>
      <c r="D796" s="182"/>
      <c r="E796" s="252"/>
      <c r="F796" s="252"/>
      <c r="G796" s="254"/>
      <c r="H796" s="252"/>
    </row>
    <row r="797" spans="1:8" ht="12.75" customHeight="1">
      <c r="A797" s="252"/>
      <c r="B797" s="253"/>
      <c r="C797" s="253"/>
      <c r="D797" s="182"/>
      <c r="E797" s="252"/>
      <c r="F797" s="252"/>
      <c r="G797" s="254"/>
      <c r="H797" s="252"/>
    </row>
    <row r="798" spans="1:8" ht="12.75" customHeight="1">
      <c r="A798" s="252"/>
      <c r="B798" s="253"/>
      <c r="C798" s="253"/>
      <c r="D798" s="182"/>
      <c r="E798" s="252"/>
      <c r="F798" s="252"/>
      <c r="G798" s="254"/>
      <c r="H798" s="252"/>
    </row>
    <row r="799" spans="1:8" ht="12.75" customHeight="1">
      <c r="A799" s="252"/>
      <c r="B799" s="253"/>
      <c r="C799" s="253"/>
      <c r="D799" s="182"/>
      <c r="E799" s="252"/>
      <c r="F799" s="252"/>
      <c r="G799" s="254"/>
      <c r="H799" s="252"/>
    </row>
    <row r="800" spans="1:8" ht="12.75" customHeight="1">
      <c r="A800" s="252"/>
      <c r="B800" s="253"/>
      <c r="C800" s="253"/>
      <c r="D800" s="182"/>
      <c r="E800" s="252"/>
      <c r="F800" s="252"/>
      <c r="G800" s="254"/>
      <c r="H800" s="252"/>
    </row>
    <row r="801" spans="1:8" ht="12.75" customHeight="1">
      <c r="A801" s="252"/>
      <c r="B801" s="253"/>
      <c r="C801" s="253"/>
      <c r="D801" s="182"/>
      <c r="E801" s="252"/>
      <c r="F801" s="252"/>
      <c r="G801" s="254"/>
      <c r="H801" s="252"/>
    </row>
    <row r="802" spans="1:8" ht="12.75" customHeight="1">
      <c r="A802" s="252"/>
      <c r="B802" s="253"/>
      <c r="C802" s="253"/>
      <c r="D802" s="182"/>
      <c r="E802" s="252"/>
      <c r="F802" s="252"/>
      <c r="G802" s="254"/>
      <c r="H802" s="252"/>
    </row>
    <row r="803" spans="1:8" ht="12.75" customHeight="1">
      <c r="A803" s="252"/>
      <c r="B803" s="253"/>
      <c r="C803" s="253"/>
      <c r="D803" s="182"/>
      <c r="E803" s="252"/>
      <c r="F803" s="252"/>
      <c r="G803" s="254"/>
      <c r="H803" s="252"/>
    </row>
    <row r="804" spans="1:8" ht="12.75" customHeight="1">
      <c r="A804" s="252"/>
      <c r="B804" s="253"/>
      <c r="C804" s="253"/>
      <c r="D804" s="182"/>
      <c r="E804" s="252"/>
      <c r="F804" s="252"/>
      <c r="G804" s="254"/>
      <c r="H804" s="252"/>
    </row>
    <row r="805" spans="1:8" ht="12.75" customHeight="1">
      <c r="A805" s="252"/>
      <c r="B805" s="253"/>
      <c r="C805" s="253"/>
      <c r="D805" s="182"/>
      <c r="E805" s="252"/>
      <c r="F805" s="252"/>
      <c r="G805" s="254"/>
      <c r="H805" s="252"/>
    </row>
    <row r="806" spans="1:8" ht="12.75" customHeight="1">
      <c r="A806" s="252"/>
      <c r="B806" s="253"/>
      <c r="C806" s="253"/>
      <c r="D806" s="182"/>
      <c r="E806" s="252"/>
      <c r="F806" s="252"/>
      <c r="G806" s="254"/>
      <c r="H806" s="252"/>
    </row>
    <row r="807" spans="1:8" ht="12.75" customHeight="1">
      <c r="A807" s="252"/>
      <c r="B807" s="253"/>
      <c r="C807" s="253"/>
      <c r="D807" s="182"/>
      <c r="E807" s="252"/>
      <c r="F807" s="252"/>
      <c r="G807" s="254"/>
      <c r="H807" s="252"/>
    </row>
    <row r="808" spans="1:8" ht="12.75" customHeight="1">
      <c r="A808" s="252"/>
      <c r="B808" s="253"/>
      <c r="C808" s="253"/>
      <c r="D808" s="182"/>
      <c r="E808" s="252"/>
      <c r="F808" s="252"/>
      <c r="G808" s="254"/>
      <c r="H808" s="252"/>
    </row>
    <row r="809" spans="1:8" ht="12.75" customHeight="1">
      <c r="A809" s="252"/>
      <c r="B809" s="253"/>
      <c r="C809" s="253"/>
      <c r="D809" s="182"/>
      <c r="E809" s="252"/>
      <c r="F809" s="252"/>
      <c r="G809" s="254"/>
      <c r="H809" s="252"/>
    </row>
    <row r="810" spans="1:8" ht="12.75" customHeight="1">
      <c r="A810" s="252"/>
      <c r="B810" s="253"/>
      <c r="C810" s="253"/>
      <c r="D810" s="182"/>
      <c r="E810" s="252"/>
      <c r="F810" s="252"/>
      <c r="G810" s="254"/>
      <c r="H810" s="252"/>
    </row>
    <row r="811" spans="1:8" ht="12.75" customHeight="1">
      <c r="A811" s="252"/>
      <c r="B811" s="253"/>
      <c r="C811" s="253"/>
      <c r="D811" s="182"/>
      <c r="E811" s="252"/>
      <c r="F811" s="252"/>
      <c r="G811" s="254"/>
      <c r="H811" s="252"/>
    </row>
    <row r="812" spans="1:8" ht="12.75" customHeight="1">
      <c r="A812" s="252"/>
      <c r="B812" s="253"/>
      <c r="C812" s="253"/>
      <c r="D812" s="182"/>
      <c r="E812" s="252"/>
      <c r="F812" s="252"/>
      <c r="G812" s="254"/>
      <c r="H812" s="252"/>
    </row>
    <row r="813" spans="1:8" ht="12.75" customHeight="1">
      <c r="A813" s="252"/>
      <c r="B813" s="253"/>
      <c r="C813" s="253"/>
      <c r="D813" s="182"/>
      <c r="E813" s="252"/>
      <c r="F813" s="252"/>
      <c r="G813" s="254"/>
      <c r="H813" s="252"/>
    </row>
    <row r="814" spans="1:8" ht="12.75" customHeight="1">
      <c r="A814" s="252"/>
      <c r="B814" s="253"/>
      <c r="C814" s="253"/>
      <c r="D814" s="182"/>
      <c r="E814" s="252"/>
      <c r="F814" s="252"/>
      <c r="G814" s="254"/>
      <c r="H814" s="252"/>
    </row>
    <row r="815" spans="1:8" ht="12.75" customHeight="1">
      <c r="A815" s="252"/>
      <c r="B815" s="253"/>
      <c r="C815" s="253"/>
      <c r="D815" s="182"/>
      <c r="E815" s="252"/>
      <c r="F815" s="252"/>
      <c r="G815" s="254"/>
      <c r="H815" s="252"/>
    </row>
    <row r="816" spans="1:8" ht="12.75" customHeight="1">
      <c r="A816" s="252"/>
      <c r="B816" s="253"/>
      <c r="C816" s="253"/>
      <c r="D816" s="182"/>
      <c r="E816" s="252"/>
      <c r="F816" s="252"/>
      <c r="G816" s="254"/>
      <c r="H816" s="252"/>
    </row>
    <row r="817" spans="1:8" ht="12.75" customHeight="1">
      <c r="A817" s="252"/>
      <c r="B817" s="253"/>
      <c r="C817" s="253"/>
      <c r="D817" s="182"/>
      <c r="E817" s="252"/>
      <c r="F817" s="252"/>
      <c r="G817" s="254"/>
      <c r="H817" s="252"/>
    </row>
    <row r="818" spans="1:8" ht="12.75" customHeight="1">
      <c r="A818" s="252"/>
      <c r="B818" s="253"/>
      <c r="C818" s="253"/>
      <c r="D818" s="182"/>
      <c r="E818" s="252"/>
      <c r="F818" s="252"/>
      <c r="G818" s="254"/>
      <c r="H818" s="252"/>
    </row>
    <row r="819" spans="1:8" ht="12.75" customHeight="1">
      <c r="A819" s="252"/>
      <c r="B819" s="253"/>
      <c r="C819" s="253"/>
      <c r="D819" s="182"/>
      <c r="E819" s="252"/>
      <c r="F819" s="252"/>
      <c r="G819" s="254"/>
      <c r="H819" s="252"/>
    </row>
    <row r="820" spans="1:8" ht="12.75" customHeight="1">
      <c r="A820" s="252"/>
      <c r="B820" s="253"/>
      <c r="C820" s="253"/>
      <c r="D820" s="182"/>
      <c r="E820" s="252"/>
      <c r="F820" s="252"/>
      <c r="G820" s="254"/>
      <c r="H820" s="252"/>
    </row>
    <row r="821" spans="1:8" ht="12.75" customHeight="1">
      <c r="A821" s="252"/>
      <c r="B821" s="253"/>
      <c r="C821" s="253"/>
      <c r="D821" s="182"/>
      <c r="E821" s="252"/>
      <c r="F821" s="252"/>
      <c r="G821" s="254"/>
      <c r="H821" s="252"/>
    </row>
    <row r="822" spans="1:8" ht="12.75" customHeight="1">
      <c r="A822" s="252"/>
      <c r="B822" s="253"/>
      <c r="C822" s="253"/>
      <c r="D822" s="182"/>
      <c r="E822" s="252"/>
      <c r="F822" s="252"/>
      <c r="G822" s="254"/>
      <c r="H822" s="252"/>
    </row>
    <row r="823" spans="1:8" ht="12.75" customHeight="1">
      <c r="A823" s="252"/>
      <c r="B823" s="253"/>
      <c r="C823" s="253"/>
      <c r="D823" s="182"/>
      <c r="E823" s="252"/>
      <c r="F823" s="252"/>
      <c r="G823" s="254"/>
      <c r="H823" s="252"/>
    </row>
    <row r="824" spans="1:8" ht="12.75" customHeight="1">
      <c r="A824" s="252"/>
      <c r="B824" s="253"/>
      <c r="C824" s="253"/>
      <c r="D824" s="182"/>
      <c r="E824" s="252"/>
      <c r="F824" s="252"/>
      <c r="G824" s="254"/>
      <c r="H824" s="252"/>
    </row>
    <row r="825" spans="1:8" ht="12.75" customHeight="1">
      <c r="A825" s="252"/>
      <c r="B825" s="253"/>
      <c r="C825" s="253"/>
      <c r="D825" s="182"/>
      <c r="E825" s="252"/>
      <c r="F825" s="252"/>
      <c r="G825" s="254"/>
      <c r="H825" s="252"/>
    </row>
    <row r="826" spans="1:8" ht="12.75" customHeight="1">
      <c r="A826" s="252"/>
      <c r="B826" s="253"/>
      <c r="C826" s="253"/>
      <c r="D826" s="182"/>
      <c r="E826" s="252"/>
      <c r="F826" s="252"/>
      <c r="G826" s="254"/>
      <c r="H826" s="252"/>
    </row>
    <row r="827" spans="1:8" ht="12.75" customHeight="1">
      <c r="A827" s="252"/>
      <c r="B827" s="253"/>
      <c r="C827" s="253"/>
      <c r="D827" s="182"/>
      <c r="E827" s="252"/>
      <c r="F827" s="252"/>
      <c r="G827" s="254"/>
      <c r="H827" s="252"/>
    </row>
    <row r="828" spans="1:8" ht="12.75" customHeight="1">
      <c r="A828" s="252"/>
      <c r="B828" s="253"/>
      <c r="C828" s="253"/>
      <c r="D828" s="182"/>
      <c r="E828" s="252"/>
      <c r="F828" s="252"/>
      <c r="G828" s="254"/>
      <c r="H828" s="252"/>
    </row>
    <row r="829" spans="1:8" ht="12.75" customHeight="1">
      <c r="A829" s="252"/>
      <c r="B829" s="253"/>
      <c r="C829" s="253"/>
      <c r="D829" s="182"/>
      <c r="E829" s="252"/>
      <c r="F829" s="252"/>
      <c r="G829" s="254"/>
      <c r="H829" s="252"/>
    </row>
    <row r="830" spans="1:8" ht="12.75" customHeight="1">
      <c r="A830" s="252"/>
      <c r="B830" s="253"/>
      <c r="C830" s="253"/>
      <c r="D830" s="182"/>
      <c r="E830" s="252"/>
      <c r="F830" s="252"/>
      <c r="G830" s="254"/>
      <c r="H830" s="252"/>
    </row>
    <row r="831" spans="1:8" ht="12.75" customHeight="1">
      <c r="A831" s="252"/>
      <c r="B831" s="253"/>
      <c r="C831" s="253"/>
      <c r="D831" s="182"/>
      <c r="E831" s="252"/>
      <c r="F831" s="252"/>
      <c r="G831" s="254"/>
      <c r="H831" s="252"/>
    </row>
    <row r="832" spans="1:8" ht="12.75" customHeight="1">
      <c r="A832" s="252"/>
      <c r="B832" s="253"/>
      <c r="C832" s="253"/>
      <c r="D832" s="182"/>
      <c r="E832" s="252"/>
      <c r="F832" s="252"/>
      <c r="G832" s="254"/>
      <c r="H832" s="252"/>
    </row>
    <row r="833" spans="1:8" ht="12.75" customHeight="1">
      <c r="A833" s="252"/>
      <c r="B833" s="253"/>
      <c r="C833" s="253"/>
      <c r="D833" s="182"/>
      <c r="E833" s="252"/>
      <c r="F833" s="252"/>
      <c r="G833" s="254"/>
      <c r="H833" s="252"/>
    </row>
    <row r="834" spans="1:8" ht="12.75" customHeight="1">
      <c r="A834" s="252"/>
      <c r="B834" s="253"/>
      <c r="C834" s="253"/>
      <c r="D834" s="182"/>
      <c r="E834" s="252"/>
      <c r="F834" s="252"/>
      <c r="G834" s="254"/>
      <c r="H834" s="252"/>
    </row>
    <row r="835" spans="1:8" ht="12.75" customHeight="1">
      <c r="A835" s="252"/>
      <c r="B835" s="253"/>
      <c r="C835" s="253"/>
      <c r="D835" s="182"/>
      <c r="E835" s="252"/>
      <c r="F835" s="252"/>
      <c r="G835" s="254"/>
      <c r="H835" s="252"/>
    </row>
    <row r="836" spans="1:8" ht="12.75" customHeight="1">
      <c r="A836" s="252"/>
      <c r="B836" s="253"/>
      <c r="C836" s="253"/>
      <c r="D836" s="182"/>
      <c r="E836" s="252"/>
      <c r="F836" s="252"/>
      <c r="G836" s="254"/>
      <c r="H836" s="252"/>
    </row>
    <row r="837" spans="1:8" ht="12.75" customHeight="1">
      <c r="A837" s="252"/>
      <c r="B837" s="253"/>
      <c r="C837" s="253"/>
      <c r="D837" s="182"/>
      <c r="E837" s="252"/>
      <c r="F837" s="252"/>
      <c r="G837" s="254"/>
      <c r="H837" s="252"/>
    </row>
    <row r="838" spans="1:8" ht="12.75" customHeight="1">
      <c r="A838" s="252"/>
      <c r="B838" s="253"/>
      <c r="C838" s="253"/>
      <c r="D838" s="182"/>
      <c r="E838" s="252"/>
      <c r="F838" s="252"/>
      <c r="G838" s="254"/>
      <c r="H838" s="252"/>
    </row>
    <row r="839" spans="1:8" ht="12.75" customHeight="1">
      <c r="A839" s="252"/>
      <c r="B839" s="253"/>
      <c r="C839" s="253"/>
      <c r="D839" s="182"/>
      <c r="E839" s="252"/>
      <c r="F839" s="252"/>
      <c r="G839" s="254"/>
      <c r="H839" s="252"/>
    </row>
    <row r="840" spans="1:8" ht="12.75" customHeight="1">
      <c r="A840" s="252"/>
      <c r="B840" s="253"/>
      <c r="C840" s="253"/>
      <c r="D840" s="182"/>
      <c r="E840" s="252"/>
      <c r="F840" s="252"/>
      <c r="G840" s="254"/>
      <c r="H840" s="252"/>
    </row>
    <row r="841" spans="1:8" ht="12.75" customHeight="1">
      <c r="A841" s="252"/>
      <c r="B841" s="253"/>
      <c r="C841" s="253"/>
      <c r="D841" s="182"/>
      <c r="E841" s="252"/>
      <c r="F841" s="252"/>
      <c r="G841" s="254"/>
      <c r="H841" s="252"/>
    </row>
    <row r="842" spans="1:8" ht="12.75" customHeight="1">
      <c r="A842" s="252"/>
      <c r="B842" s="253"/>
      <c r="C842" s="253"/>
      <c r="D842" s="182"/>
      <c r="E842" s="252"/>
      <c r="F842" s="252"/>
      <c r="G842" s="254"/>
      <c r="H842" s="252"/>
    </row>
    <row r="843" spans="1:8" ht="12.75" customHeight="1">
      <c r="A843" s="252"/>
      <c r="B843" s="253"/>
      <c r="C843" s="253"/>
      <c r="D843" s="182"/>
      <c r="E843" s="252"/>
      <c r="F843" s="252"/>
      <c r="G843" s="254"/>
      <c r="H843" s="252"/>
    </row>
    <row r="844" spans="1:8" ht="12.75" customHeight="1">
      <c r="A844" s="252"/>
      <c r="B844" s="253"/>
      <c r="C844" s="253"/>
      <c r="D844" s="182"/>
      <c r="E844" s="252"/>
      <c r="F844" s="252"/>
      <c r="G844" s="254"/>
      <c r="H844" s="252"/>
    </row>
    <row r="845" spans="1:8" ht="12.75" customHeight="1">
      <c r="A845" s="252"/>
      <c r="B845" s="253"/>
      <c r="C845" s="253"/>
      <c r="D845" s="182"/>
      <c r="E845" s="252"/>
      <c r="F845" s="252"/>
      <c r="G845" s="254"/>
      <c r="H845" s="252"/>
    </row>
    <row r="846" spans="1:8" ht="12.75" customHeight="1">
      <c r="A846" s="252"/>
      <c r="B846" s="253"/>
      <c r="C846" s="253"/>
      <c r="D846" s="182"/>
      <c r="E846" s="252"/>
      <c r="F846" s="252"/>
      <c r="G846" s="254"/>
      <c r="H846" s="252"/>
    </row>
    <row r="847" spans="1:8" ht="12.75" customHeight="1">
      <c r="A847" s="252"/>
      <c r="B847" s="253"/>
      <c r="C847" s="253"/>
      <c r="D847" s="182"/>
      <c r="E847" s="252"/>
      <c r="F847" s="252"/>
      <c r="G847" s="254"/>
      <c r="H847" s="252"/>
    </row>
    <row r="848" spans="1:8" ht="12.75" customHeight="1">
      <c r="A848" s="252"/>
      <c r="B848" s="253"/>
      <c r="C848" s="253"/>
      <c r="D848" s="182"/>
      <c r="E848" s="252"/>
      <c r="F848" s="252"/>
      <c r="G848" s="254"/>
      <c r="H848" s="252"/>
    </row>
    <row r="849" spans="1:8" ht="12.75" customHeight="1">
      <c r="A849" s="252"/>
      <c r="B849" s="253"/>
      <c r="C849" s="253"/>
      <c r="D849" s="182"/>
      <c r="E849" s="252"/>
      <c r="F849" s="252"/>
      <c r="G849" s="254"/>
      <c r="H849" s="252"/>
    </row>
    <row r="850" spans="1:8" ht="12.75" customHeight="1">
      <c r="A850" s="252"/>
      <c r="B850" s="252"/>
      <c r="C850" s="253"/>
      <c r="D850" s="182"/>
      <c r="E850" s="252"/>
      <c r="F850" s="252"/>
      <c r="G850" s="254"/>
      <c r="H850" s="252"/>
    </row>
    <row r="851" spans="1:8" ht="12.75" customHeight="1">
      <c r="A851" s="252"/>
      <c r="B851" s="252"/>
      <c r="C851" s="253"/>
      <c r="D851" s="182"/>
      <c r="E851" s="252"/>
      <c r="F851" s="252"/>
      <c r="G851" s="254"/>
      <c r="H851" s="252"/>
    </row>
    <row r="852" spans="1:8" ht="12.75" customHeight="1">
      <c r="A852" s="252"/>
      <c r="B852" s="252"/>
      <c r="C852" s="253"/>
      <c r="D852" s="182"/>
      <c r="E852" s="252"/>
      <c r="F852" s="252"/>
      <c r="G852" s="254"/>
      <c r="H852" s="252"/>
    </row>
    <row r="853" spans="1:8" ht="12.75" customHeight="1">
      <c r="A853" s="252"/>
      <c r="B853" s="252"/>
      <c r="C853" s="253"/>
      <c r="D853" s="182"/>
      <c r="E853" s="252"/>
      <c r="F853" s="252"/>
      <c r="G853" s="254"/>
      <c r="H853" s="252"/>
    </row>
    <row r="854" spans="1:8" ht="12.75" customHeight="1">
      <c r="A854" s="252"/>
      <c r="B854" s="252"/>
      <c r="C854" s="253"/>
      <c r="D854" s="182"/>
      <c r="E854" s="252"/>
      <c r="F854" s="252"/>
      <c r="G854" s="254"/>
      <c r="H854" s="252"/>
    </row>
    <row r="855" spans="1:8" ht="12.75" customHeight="1">
      <c r="A855" s="252"/>
      <c r="B855" s="252"/>
      <c r="C855" s="253"/>
      <c r="D855" s="182"/>
      <c r="E855" s="252"/>
      <c r="F855" s="252"/>
      <c r="G855" s="254"/>
      <c r="H855" s="252"/>
    </row>
    <row r="856" spans="1:8" ht="12.75" customHeight="1">
      <c r="A856" s="252"/>
      <c r="B856" s="252"/>
      <c r="C856" s="253"/>
      <c r="D856" s="182"/>
      <c r="E856" s="252"/>
      <c r="F856" s="252"/>
      <c r="G856" s="254"/>
      <c r="H856" s="252"/>
    </row>
    <row r="857" spans="1:8" ht="12.75" customHeight="1">
      <c r="A857" s="252"/>
      <c r="B857" s="252"/>
      <c r="C857" s="253"/>
      <c r="D857" s="182"/>
      <c r="E857" s="252"/>
      <c r="F857" s="252"/>
      <c r="G857" s="254"/>
      <c r="H857" s="252"/>
    </row>
    <row r="858" spans="1:8" ht="12.75" customHeight="1">
      <c r="A858" s="252"/>
      <c r="B858" s="252"/>
      <c r="C858" s="253"/>
      <c r="D858" s="182"/>
      <c r="E858" s="252"/>
      <c r="F858" s="252"/>
      <c r="G858" s="254"/>
      <c r="H858" s="252"/>
    </row>
    <row r="859" spans="1:8" ht="12.75" customHeight="1">
      <c r="A859" s="252"/>
      <c r="B859" s="252"/>
      <c r="C859" s="253"/>
      <c r="D859" s="182"/>
      <c r="E859" s="252"/>
      <c r="F859" s="252"/>
      <c r="G859" s="254"/>
      <c r="H859" s="252"/>
    </row>
    <row r="860" spans="1:8" ht="12.75" customHeight="1">
      <c r="A860" s="252"/>
      <c r="B860" s="252"/>
      <c r="C860" s="253"/>
      <c r="D860" s="182"/>
      <c r="E860" s="252"/>
      <c r="F860" s="252"/>
      <c r="G860" s="254"/>
      <c r="H860" s="252"/>
    </row>
    <row r="861" spans="1:8" ht="12.75" customHeight="1">
      <c r="A861" s="252"/>
      <c r="B861" s="252"/>
      <c r="C861" s="253"/>
      <c r="D861" s="182"/>
      <c r="E861" s="252"/>
      <c r="F861" s="252"/>
      <c r="G861" s="254"/>
      <c r="H861" s="252"/>
    </row>
    <row r="862" spans="1:8" ht="12.75" customHeight="1">
      <c r="A862" s="252"/>
      <c r="B862" s="252"/>
      <c r="C862" s="253"/>
      <c r="D862" s="182"/>
      <c r="E862" s="252"/>
      <c r="F862" s="252"/>
      <c r="G862" s="254"/>
      <c r="H862" s="252"/>
    </row>
    <row r="863" spans="1:8" ht="12.75" customHeight="1">
      <c r="A863" s="252"/>
      <c r="B863" s="252"/>
      <c r="C863" s="253"/>
      <c r="D863" s="182"/>
      <c r="E863" s="252"/>
      <c r="F863" s="252"/>
      <c r="G863" s="254"/>
      <c r="H863" s="252"/>
    </row>
    <row r="864" spans="1:8" ht="12.75" customHeight="1">
      <c r="A864" s="252"/>
      <c r="B864" s="252"/>
      <c r="C864" s="253"/>
      <c r="D864" s="182"/>
      <c r="E864" s="252"/>
      <c r="F864" s="252"/>
      <c r="G864" s="254"/>
      <c r="H864" s="252"/>
    </row>
    <row r="865" spans="1:8" ht="12.75" customHeight="1">
      <c r="A865" s="252"/>
      <c r="B865" s="252"/>
      <c r="C865" s="253"/>
      <c r="D865" s="182"/>
      <c r="E865" s="252"/>
      <c r="F865" s="252"/>
      <c r="G865" s="254"/>
      <c r="H865" s="252"/>
    </row>
    <row r="866" spans="1:8" ht="12.75" customHeight="1">
      <c r="A866" s="252"/>
      <c r="B866" s="252"/>
      <c r="C866" s="253"/>
      <c r="D866" s="182"/>
      <c r="E866" s="252"/>
      <c r="F866" s="252"/>
      <c r="G866" s="254"/>
      <c r="H866" s="252"/>
    </row>
    <row r="867" spans="1:8" ht="12.75" customHeight="1">
      <c r="A867" s="252"/>
      <c r="B867" s="252"/>
      <c r="C867" s="253"/>
      <c r="D867" s="182"/>
      <c r="E867" s="252"/>
      <c r="F867" s="252"/>
      <c r="G867" s="254"/>
      <c r="H867" s="252"/>
    </row>
    <row r="868" spans="1:8" ht="12.75" customHeight="1">
      <c r="A868" s="252"/>
      <c r="B868" s="252"/>
      <c r="C868" s="253"/>
      <c r="D868" s="182"/>
      <c r="E868" s="252"/>
      <c r="F868" s="252"/>
      <c r="G868" s="254"/>
      <c r="H868" s="252"/>
    </row>
    <row r="869" spans="1:8" ht="12.75" customHeight="1">
      <c r="A869" s="252"/>
      <c r="B869" s="252"/>
      <c r="C869" s="253"/>
      <c r="D869" s="182"/>
      <c r="E869" s="252"/>
      <c r="F869" s="252"/>
      <c r="G869" s="254"/>
      <c r="H869" s="252"/>
    </row>
    <row r="870" spans="1:8" ht="12.75" customHeight="1">
      <c r="A870" s="252"/>
      <c r="B870" s="252"/>
      <c r="C870" s="253"/>
      <c r="D870" s="182"/>
      <c r="E870" s="252"/>
      <c r="F870" s="252"/>
      <c r="G870" s="254"/>
      <c r="H870" s="252"/>
    </row>
    <row r="871" spans="1:8" ht="12.75" customHeight="1">
      <c r="A871" s="252"/>
      <c r="B871" s="252"/>
      <c r="C871" s="253"/>
      <c r="D871" s="182"/>
      <c r="E871" s="252"/>
      <c r="F871" s="252"/>
      <c r="G871" s="254"/>
      <c r="H871" s="252"/>
    </row>
    <row r="872" spans="1:8" ht="12.75" customHeight="1">
      <c r="A872" s="252"/>
      <c r="B872" s="252"/>
      <c r="C872" s="253"/>
      <c r="D872" s="182"/>
      <c r="E872" s="252"/>
      <c r="F872" s="252"/>
      <c r="G872" s="254"/>
      <c r="H872" s="252"/>
    </row>
    <row r="873" spans="1:8" ht="12.75" customHeight="1">
      <c r="A873" s="252"/>
      <c r="B873" s="252"/>
      <c r="C873" s="253"/>
      <c r="D873" s="182"/>
      <c r="E873" s="252"/>
      <c r="F873" s="252"/>
      <c r="G873" s="254"/>
      <c r="H873" s="252"/>
    </row>
    <row r="874" spans="1:8" ht="12.75" customHeight="1">
      <c r="A874" s="252"/>
      <c r="B874" s="252"/>
      <c r="C874" s="253"/>
      <c r="D874" s="182"/>
      <c r="E874" s="252"/>
      <c r="F874" s="252"/>
      <c r="G874" s="254"/>
      <c r="H874" s="252"/>
    </row>
    <row r="875" spans="1:8" ht="12.75" customHeight="1">
      <c r="A875" s="252"/>
      <c r="B875" s="252"/>
      <c r="C875" s="253"/>
      <c r="D875" s="182"/>
      <c r="E875" s="252"/>
      <c r="F875" s="252"/>
      <c r="G875" s="254"/>
      <c r="H875" s="252"/>
    </row>
    <row r="876" spans="1:8" ht="12.75" customHeight="1">
      <c r="A876" s="252"/>
      <c r="B876" s="252"/>
      <c r="C876" s="253"/>
      <c r="D876" s="182"/>
      <c r="E876" s="252"/>
      <c r="F876" s="252"/>
      <c r="G876" s="254"/>
      <c r="H876" s="252"/>
    </row>
    <row r="877" spans="1:8" ht="12.75" customHeight="1">
      <c r="A877" s="252"/>
      <c r="B877" s="252"/>
      <c r="C877" s="253"/>
      <c r="D877" s="182"/>
      <c r="E877" s="252"/>
      <c r="F877" s="252"/>
      <c r="G877" s="254"/>
      <c r="H877" s="252"/>
    </row>
    <row r="878" spans="1:8" ht="12.75" customHeight="1">
      <c r="A878" s="252"/>
      <c r="B878" s="252"/>
      <c r="C878" s="253"/>
      <c r="D878" s="182"/>
      <c r="E878" s="252"/>
      <c r="F878" s="252"/>
      <c r="G878" s="254"/>
      <c r="H878" s="252"/>
    </row>
    <row r="879" spans="1:8" ht="12.75" customHeight="1">
      <c r="A879" s="252"/>
      <c r="B879" s="252"/>
      <c r="C879" s="253"/>
      <c r="D879" s="182"/>
      <c r="E879" s="252"/>
      <c r="F879" s="252"/>
      <c r="G879" s="254"/>
      <c r="H879" s="252"/>
    </row>
    <row r="880" spans="1:8" ht="12.75" customHeight="1">
      <c r="A880" s="252"/>
      <c r="B880" s="252"/>
      <c r="C880" s="253"/>
      <c r="D880" s="182"/>
      <c r="E880" s="252"/>
      <c r="F880" s="252"/>
      <c r="G880" s="254"/>
      <c r="H880" s="252"/>
    </row>
    <row r="881" spans="1:8" ht="12.75" customHeight="1">
      <c r="A881" s="252"/>
      <c r="B881" s="252"/>
      <c r="C881" s="253"/>
      <c r="D881" s="182"/>
      <c r="E881" s="252"/>
      <c r="F881" s="252"/>
      <c r="G881" s="254"/>
      <c r="H881" s="252"/>
    </row>
    <row r="882" spans="1:8" ht="12.75" customHeight="1">
      <c r="A882" s="252"/>
      <c r="B882" s="252"/>
      <c r="C882" s="253"/>
      <c r="D882" s="182"/>
      <c r="E882" s="252"/>
      <c r="F882" s="252"/>
      <c r="G882" s="254"/>
      <c r="H882" s="252"/>
    </row>
    <row r="883" spans="1:8" ht="12.75" customHeight="1">
      <c r="A883" s="252"/>
      <c r="B883" s="252"/>
      <c r="C883" s="253"/>
      <c r="D883" s="182"/>
      <c r="E883" s="252"/>
      <c r="F883" s="252"/>
      <c r="G883" s="254"/>
      <c r="H883" s="252"/>
    </row>
    <row r="884" spans="1:8" ht="12.75" customHeight="1">
      <c r="A884" s="252"/>
      <c r="B884" s="252"/>
      <c r="C884" s="253"/>
      <c r="D884" s="182"/>
      <c r="E884" s="252"/>
      <c r="F884" s="252"/>
      <c r="G884" s="254"/>
      <c r="H884" s="252"/>
    </row>
    <row r="885" spans="1:8" ht="12.75" customHeight="1">
      <c r="A885" s="252"/>
      <c r="B885" s="252"/>
      <c r="C885" s="253"/>
      <c r="D885" s="182"/>
      <c r="E885" s="252"/>
      <c r="F885" s="252"/>
      <c r="G885" s="254"/>
      <c r="H885" s="252"/>
    </row>
    <row r="886" spans="1:8" ht="12.75" customHeight="1">
      <c r="A886" s="252"/>
      <c r="B886" s="252"/>
      <c r="C886" s="253"/>
      <c r="D886" s="182"/>
      <c r="E886" s="252"/>
      <c r="F886" s="252"/>
      <c r="G886" s="254"/>
      <c r="H886" s="252"/>
    </row>
    <row r="887" spans="1:8" ht="12.75" customHeight="1">
      <c r="A887" s="252"/>
      <c r="B887" s="252"/>
      <c r="C887" s="253"/>
      <c r="D887" s="182"/>
      <c r="E887" s="252"/>
      <c r="F887" s="252"/>
      <c r="G887" s="254"/>
      <c r="H887" s="252"/>
    </row>
    <row r="888" spans="1:8" ht="12.75" customHeight="1">
      <c r="A888" s="252"/>
      <c r="B888" s="252"/>
      <c r="C888" s="253"/>
      <c r="D888" s="182"/>
      <c r="E888" s="252"/>
      <c r="F888" s="252"/>
      <c r="G888" s="254"/>
      <c r="H888" s="252"/>
    </row>
    <row r="889" spans="1:8" ht="12.75" customHeight="1">
      <c r="A889" s="252"/>
      <c r="B889" s="252"/>
      <c r="C889" s="253"/>
      <c r="D889" s="182"/>
      <c r="E889" s="252"/>
      <c r="F889" s="252"/>
      <c r="G889" s="254"/>
      <c r="H889" s="252"/>
    </row>
    <row r="890" spans="1:8" ht="12.75" customHeight="1">
      <c r="A890" s="252"/>
      <c r="B890" s="252"/>
      <c r="C890" s="253"/>
      <c r="D890" s="182"/>
      <c r="E890" s="252"/>
      <c r="F890" s="252"/>
      <c r="G890" s="254"/>
      <c r="H890" s="252"/>
    </row>
    <row r="891" spans="1:8" ht="12.75" customHeight="1">
      <c r="A891" s="252"/>
      <c r="B891" s="252"/>
      <c r="C891" s="253"/>
      <c r="D891" s="182"/>
      <c r="E891" s="252"/>
      <c r="F891" s="252"/>
      <c r="G891" s="254"/>
      <c r="H891" s="252"/>
    </row>
    <row r="892" spans="1:8" ht="12.75" customHeight="1">
      <c r="A892" s="252"/>
      <c r="B892" s="252"/>
      <c r="C892" s="253"/>
      <c r="D892" s="182"/>
      <c r="E892" s="252"/>
      <c r="F892" s="252"/>
      <c r="G892" s="254"/>
      <c r="H892" s="252"/>
    </row>
    <row r="893" spans="1:8" ht="12.75" customHeight="1">
      <c r="A893" s="252"/>
      <c r="B893" s="252"/>
      <c r="C893" s="253"/>
      <c r="D893" s="182"/>
      <c r="E893" s="252"/>
      <c r="F893" s="252"/>
      <c r="G893" s="254"/>
      <c r="H893" s="252"/>
    </row>
    <row r="894" spans="1:8" ht="12.75" customHeight="1">
      <c r="A894" s="252"/>
      <c r="B894" s="252"/>
      <c r="C894" s="253"/>
      <c r="D894" s="182"/>
      <c r="E894" s="252"/>
      <c r="F894" s="252"/>
      <c r="G894" s="254"/>
      <c r="H894" s="252"/>
    </row>
    <row r="895" spans="1:8" ht="12.75" customHeight="1">
      <c r="A895" s="252"/>
      <c r="B895" s="252"/>
      <c r="C895" s="253"/>
      <c r="D895" s="182"/>
      <c r="E895" s="252"/>
      <c r="F895" s="252"/>
      <c r="G895" s="254"/>
      <c r="H895" s="252"/>
    </row>
    <row r="896" spans="1:8" ht="12.75" customHeight="1">
      <c r="A896" s="252"/>
      <c r="B896" s="252"/>
      <c r="C896" s="253"/>
      <c r="D896" s="182"/>
      <c r="E896" s="252"/>
      <c r="F896" s="252"/>
      <c r="G896" s="254"/>
      <c r="H896" s="252"/>
    </row>
    <row r="897" spans="1:8" ht="12.75" customHeight="1">
      <c r="A897" s="252"/>
      <c r="B897" s="252"/>
      <c r="C897" s="253"/>
      <c r="D897" s="182"/>
      <c r="E897" s="252"/>
      <c r="F897" s="252"/>
      <c r="G897" s="254"/>
      <c r="H897" s="252"/>
    </row>
    <row r="898" spans="1:8" ht="12.75" customHeight="1">
      <c r="A898" s="252"/>
      <c r="B898" s="252"/>
      <c r="C898" s="253"/>
      <c r="D898" s="182"/>
      <c r="E898" s="252"/>
      <c r="F898" s="252"/>
      <c r="G898" s="254"/>
      <c r="H898" s="252"/>
    </row>
    <row r="899" spans="1:8" ht="12.75" customHeight="1">
      <c r="A899" s="252"/>
      <c r="B899" s="252"/>
      <c r="C899" s="253"/>
      <c r="D899" s="182"/>
      <c r="E899" s="252"/>
      <c r="F899" s="252"/>
      <c r="G899" s="254"/>
      <c r="H899" s="252"/>
    </row>
    <row r="900" spans="1:8" ht="12.75" customHeight="1">
      <c r="A900" s="252"/>
      <c r="B900" s="252"/>
      <c r="C900" s="253"/>
      <c r="D900" s="182"/>
      <c r="E900" s="252"/>
      <c r="F900" s="252"/>
      <c r="G900" s="254"/>
      <c r="H900" s="252"/>
    </row>
    <row r="901" spans="1:8" ht="12.75" customHeight="1">
      <c r="A901" s="252"/>
      <c r="B901" s="252"/>
      <c r="C901" s="253"/>
      <c r="D901" s="182"/>
      <c r="E901" s="252"/>
      <c r="F901" s="252"/>
      <c r="G901" s="254"/>
      <c r="H901" s="252"/>
    </row>
    <row r="902" spans="1:8" ht="12.75" customHeight="1">
      <c r="A902" s="252"/>
      <c r="B902" s="252"/>
      <c r="C902" s="253"/>
      <c r="D902" s="182"/>
      <c r="E902" s="252"/>
      <c r="F902" s="252"/>
      <c r="G902" s="254"/>
      <c r="H902" s="252"/>
    </row>
    <row r="903" spans="1:8" ht="12.75" customHeight="1">
      <c r="A903" s="252"/>
      <c r="B903" s="252"/>
      <c r="C903" s="253"/>
      <c r="D903" s="182"/>
      <c r="E903" s="252"/>
      <c r="F903" s="252"/>
      <c r="G903" s="254"/>
      <c r="H903" s="252"/>
    </row>
    <row r="904" spans="1:8" ht="12.75" customHeight="1">
      <c r="A904" s="252"/>
      <c r="B904" s="252"/>
      <c r="C904" s="253"/>
      <c r="D904" s="182"/>
      <c r="E904" s="252"/>
      <c r="F904" s="252"/>
      <c r="G904" s="254"/>
      <c r="H904" s="252"/>
    </row>
    <row r="905" spans="1:8" ht="12.75" customHeight="1">
      <c r="A905" s="252"/>
      <c r="B905" s="252"/>
      <c r="C905" s="253"/>
      <c r="D905" s="182"/>
      <c r="E905" s="252"/>
      <c r="F905" s="252"/>
      <c r="G905" s="254"/>
      <c r="H905" s="252"/>
    </row>
    <row r="906" spans="1:8" ht="12.75" customHeight="1">
      <c r="A906" s="252"/>
      <c r="B906" s="252"/>
      <c r="C906" s="253"/>
      <c r="D906" s="182"/>
      <c r="E906" s="252"/>
      <c r="F906" s="252"/>
      <c r="G906" s="254"/>
      <c r="H906" s="252"/>
    </row>
    <row r="907" spans="1:8" ht="12.75" customHeight="1">
      <c r="A907" s="252"/>
      <c r="B907" s="252"/>
      <c r="C907" s="253"/>
      <c r="D907" s="182"/>
      <c r="E907" s="252"/>
      <c r="F907" s="252"/>
      <c r="G907" s="254"/>
      <c r="H907" s="252"/>
    </row>
    <row r="908" spans="1:8" ht="12.75" customHeight="1">
      <c r="A908" s="252"/>
      <c r="B908" s="252"/>
      <c r="C908" s="253"/>
      <c r="D908" s="182"/>
      <c r="E908" s="252"/>
      <c r="F908" s="252"/>
      <c r="G908" s="254"/>
      <c r="H908" s="252"/>
    </row>
    <row r="909" spans="1:8" ht="12.75" customHeight="1">
      <c r="A909" s="252"/>
      <c r="B909" s="252"/>
      <c r="C909" s="253"/>
      <c r="D909" s="182"/>
      <c r="E909" s="252"/>
      <c r="F909" s="252"/>
      <c r="G909" s="254"/>
      <c r="H909" s="252"/>
    </row>
    <row r="910" spans="1:8" ht="12.75" customHeight="1">
      <c r="A910" s="252"/>
      <c r="B910" s="252"/>
      <c r="C910" s="253"/>
      <c r="D910" s="182"/>
      <c r="E910" s="252"/>
      <c r="F910" s="252"/>
      <c r="G910" s="254"/>
      <c r="H910" s="252"/>
    </row>
    <row r="911" spans="1:8" ht="12.75" customHeight="1">
      <c r="A911" s="252"/>
      <c r="B911" s="252"/>
      <c r="C911" s="253"/>
      <c r="D911" s="182"/>
      <c r="E911" s="252"/>
      <c r="F911" s="252"/>
      <c r="G911" s="254"/>
      <c r="H911" s="252"/>
    </row>
    <row r="912" spans="1:8" ht="12.75" customHeight="1">
      <c r="A912" s="252"/>
      <c r="B912" s="252"/>
      <c r="C912" s="253"/>
      <c r="D912" s="182"/>
      <c r="E912" s="252"/>
      <c r="F912" s="252"/>
      <c r="G912" s="254"/>
      <c r="H912" s="252"/>
    </row>
    <row r="913" spans="1:8" ht="12.75" customHeight="1">
      <c r="A913" s="252"/>
      <c r="B913" s="252"/>
      <c r="C913" s="253"/>
      <c r="D913" s="182"/>
      <c r="E913" s="252"/>
      <c r="F913" s="252"/>
      <c r="G913" s="254"/>
      <c r="H913" s="252"/>
    </row>
    <row r="914" spans="1:8" ht="12.75" customHeight="1">
      <c r="A914" s="252"/>
      <c r="B914" s="252"/>
      <c r="C914" s="253"/>
      <c r="D914" s="182"/>
      <c r="E914" s="252"/>
      <c r="F914" s="252"/>
      <c r="G914" s="254"/>
      <c r="H914" s="252"/>
    </row>
    <row r="915" spans="1:8" ht="12.75" customHeight="1">
      <c r="A915" s="252"/>
      <c r="B915" s="252"/>
      <c r="C915" s="253"/>
      <c r="D915" s="182"/>
      <c r="E915" s="252"/>
      <c r="F915" s="252"/>
      <c r="G915" s="254"/>
      <c r="H915" s="252"/>
    </row>
    <row r="916" spans="1:8" ht="12.75" customHeight="1">
      <c r="A916" s="252"/>
      <c r="B916" s="252"/>
      <c r="C916" s="253"/>
      <c r="D916" s="182"/>
      <c r="E916" s="252"/>
      <c r="F916" s="252"/>
      <c r="G916" s="254"/>
      <c r="H916" s="252"/>
    </row>
    <row r="917" spans="1:8" ht="12.75" customHeight="1">
      <c r="A917" s="252"/>
      <c r="B917" s="252"/>
      <c r="C917" s="253"/>
      <c r="D917" s="182"/>
      <c r="E917" s="252"/>
      <c r="F917" s="252"/>
      <c r="G917" s="254"/>
      <c r="H917" s="252"/>
    </row>
    <row r="918" spans="1:8" ht="12.75" customHeight="1">
      <c r="A918" s="252"/>
      <c r="B918" s="252"/>
      <c r="C918" s="253"/>
      <c r="D918" s="182"/>
      <c r="E918" s="252"/>
      <c r="F918" s="252"/>
      <c r="G918" s="254"/>
      <c r="H918" s="252"/>
    </row>
    <row r="919" spans="1:8" ht="12.75" customHeight="1">
      <c r="A919" s="252"/>
      <c r="B919" s="252"/>
      <c r="C919" s="253"/>
      <c r="D919" s="182"/>
      <c r="E919" s="252"/>
      <c r="F919" s="252"/>
      <c r="G919" s="254"/>
      <c r="H919" s="252"/>
    </row>
    <row r="920" spans="1:8" ht="12.75" customHeight="1">
      <c r="A920" s="252"/>
      <c r="B920" s="252"/>
      <c r="C920" s="253"/>
      <c r="D920" s="182"/>
      <c r="E920" s="252"/>
      <c r="F920" s="252"/>
      <c r="G920" s="254"/>
      <c r="H920" s="252"/>
    </row>
    <row r="921" spans="1:8" ht="12.75" customHeight="1">
      <c r="A921" s="252"/>
      <c r="B921" s="252"/>
      <c r="C921" s="253"/>
      <c r="D921" s="182"/>
      <c r="E921" s="252"/>
      <c r="F921" s="252"/>
      <c r="G921" s="254"/>
      <c r="H921" s="252"/>
    </row>
    <row r="922" spans="1:8" ht="12.75" customHeight="1">
      <c r="A922" s="252"/>
      <c r="B922" s="252"/>
      <c r="C922" s="253"/>
      <c r="D922" s="182"/>
      <c r="E922" s="252"/>
      <c r="F922" s="252"/>
      <c r="G922" s="254"/>
      <c r="H922" s="252"/>
    </row>
    <row r="923" spans="1:8" ht="12.75" customHeight="1">
      <c r="A923" s="252"/>
      <c r="B923" s="252"/>
      <c r="C923" s="253"/>
      <c r="D923" s="182"/>
      <c r="E923" s="252"/>
      <c r="F923" s="252"/>
      <c r="G923" s="254"/>
      <c r="H923" s="252"/>
    </row>
    <row r="924" spans="1:8" ht="12.75" customHeight="1">
      <c r="A924" s="252"/>
      <c r="B924" s="252"/>
      <c r="C924" s="253"/>
      <c r="D924" s="182"/>
      <c r="E924" s="252"/>
      <c r="F924" s="252"/>
      <c r="G924" s="254"/>
      <c r="H924" s="252"/>
    </row>
    <row r="925" spans="1:8" ht="12.75" customHeight="1">
      <c r="A925" s="252"/>
      <c r="B925" s="252"/>
      <c r="C925" s="253"/>
      <c r="D925" s="182"/>
      <c r="E925" s="252"/>
      <c r="F925" s="252"/>
      <c r="G925" s="254"/>
      <c r="H925" s="252"/>
    </row>
    <row r="926" spans="1:8" ht="12.75" customHeight="1">
      <c r="A926" s="252"/>
      <c r="B926" s="252"/>
      <c r="C926" s="253"/>
      <c r="D926" s="182"/>
      <c r="E926" s="252"/>
      <c r="F926" s="252"/>
      <c r="G926" s="254"/>
      <c r="H926" s="252"/>
    </row>
    <row r="927" spans="1:8" ht="12.75" customHeight="1">
      <c r="A927" s="252"/>
      <c r="B927" s="252"/>
      <c r="C927" s="253"/>
      <c r="D927" s="182"/>
      <c r="E927" s="252"/>
      <c r="F927" s="252"/>
      <c r="G927" s="254"/>
      <c r="H927" s="252"/>
    </row>
    <row r="928" spans="1:8" ht="12.75" customHeight="1">
      <c r="A928" s="252"/>
      <c r="B928" s="252"/>
      <c r="C928" s="253"/>
      <c r="D928" s="182"/>
      <c r="E928" s="252"/>
      <c r="F928" s="252"/>
      <c r="G928" s="254"/>
      <c r="H928" s="252"/>
    </row>
    <row r="929" spans="1:8" ht="12.75" customHeight="1">
      <c r="A929" s="252"/>
      <c r="B929" s="252"/>
      <c r="C929" s="253"/>
      <c r="D929" s="182"/>
      <c r="E929" s="252"/>
      <c r="F929" s="252"/>
      <c r="G929" s="254"/>
      <c r="H929" s="252"/>
    </row>
    <row r="930" spans="1:8" ht="12.75" customHeight="1">
      <c r="A930" s="252"/>
      <c r="B930" s="252"/>
      <c r="C930" s="253"/>
      <c r="D930" s="182"/>
      <c r="E930" s="252"/>
      <c r="F930" s="252"/>
      <c r="G930" s="254"/>
      <c r="H930" s="252"/>
    </row>
    <row r="931" spans="1:8" ht="12.75" customHeight="1">
      <c r="A931" s="252"/>
      <c r="B931" s="252"/>
      <c r="C931" s="253"/>
      <c r="D931" s="182"/>
      <c r="E931" s="252"/>
      <c r="F931" s="252"/>
      <c r="G931" s="254"/>
      <c r="H931" s="252"/>
    </row>
    <row r="932" spans="1:8" ht="12.75" customHeight="1">
      <c r="A932" s="252"/>
      <c r="B932" s="252"/>
      <c r="C932" s="253"/>
      <c r="D932" s="182"/>
      <c r="E932" s="252"/>
      <c r="F932" s="252"/>
      <c r="G932" s="254"/>
      <c r="H932" s="252"/>
    </row>
    <row r="933" spans="1:8" ht="12.75" customHeight="1">
      <c r="A933" s="252"/>
      <c r="B933" s="252"/>
      <c r="C933" s="253"/>
      <c r="D933" s="182"/>
      <c r="E933" s="252"/>
      <c r="F933" s="252"/>
      <c r="G933" s="254"/>
      <c r="H933" s="252"/>
    </row>
    <row r="934" spans="1:8" ht="12.75" customHeight="1">
      <c r="A934" s="252"/>
      <c r="B934" s="252"/>
      <c r="C934" s="253"/>
      <c r="D934" s="182"/>
      <c r="E934" s="252"/>
      <c r="F934" s="252"/>
      <c r="G934" s="254"/>
      <c r="H934" s="252"/>
    </row>
    <row r="935" spans="1:8" ht="12.75" customHeight="1">
      <c r="A935" s="252"/>
      <c r="B935" s="252"/>
      <c r="C935" s="253"/>
      <c r="D935" s="182"/>
      <c r="E935" s="252"/>
      <c r="F935" s="252"/>
      <c r="G935" s="254"/>
      <c r="H935" s="252"/>
    </row>
    <row r="936" spans="1:8" ht="12.75" customHeight="1">
      <c r="A936" s="252"/>
      <c r="B936" s="252"/>
      <c r="C936" s="253"/>
      <c r="D936" s="182"/>
      <c r="E936" s="252"/>
      <c r="F936" s="252"/>
      <c r="G936" s="254"/>
      <c r="H936" s="252"/>
    </row>
    <row r="937" spans="1:8" ht="12.75" customHeight="1">
      <c r="A937" s="252"/>
      <c r="B937" s="252"/>
      <c r="C937" s="253"/>
      <c r="D937" s="182"/>
      <c r="E937" s="252"/>
      <c r="F937" s="252"/>
      <c r="G937" s="254"/>
      <c r="H937" s="252"/>
    </row>
    <row r="938" spans="1:8" ht="12.75" customHeight="1">
      <c r="A938" s="252"/>
      <c r="B938" s="252"/>
      <c r="C938" s="253"/>
      <c r="D938" s="182"/>
      <c r="E938" s="252"/>
      <c r="F938" s="252"/>
      <c r="G938" s="254"/>
      <c r="H938" s="252"/>
    </row>
    <row r="939" spans="1:8" ht="12.75" customHeight="1">
      <c r="A939" s="252"/>
      <c r="B939" s="252"/>
      <c r="C939" s="253"/>
      <c r="D939" s="182"/>
      <c r="E939" s="252"/>
      <c r="F939" s="252"/>
      <c r="G939" s="254"/>
      <c r="H939" s="252"/>
    </row>
    <row r="940" spans="1:8" ht="12.75" customHeight="1">
      <c r="A940" s="252"/>
      <c r="B940" s="252"/>
      <c r="C940" s="253"/>
      <c r="D940" s="182"/>
      <c r="E940" s="252"/>
      <c r="F940" s="252"/>
      <c r="G940" s="254"/>
      <c r="H940" s="252"/>
    </row>
    <row r="941" spans="1:8" ht="12.75" customHeight="1">
      <c r="A941" s="252"/>
      <c r="B941" s="252"/>
      <c r="C941" s="253"/>
      <c r="D941" s="182"/>
      <c r="E941" s="252"/>
      <c r="F941" s="252"/>
      <c r="G941" s="254"/>
      <c r="H941" s="252"/>
    </row>
    <row r="942" spans="1:8" ht="12.75" customHeight="1">
      <c r="A942" s="252"/>
      <c r="B942" s="252"/>
      <c r="C942" s="253"/>
      <c r="D942" s="182"/>
      <c r="E942" s="252"/>
      <c r="F942" s="252"/>
      <c r="G942" s="254"/>
      <c r="H942" s="252"/>
    </row>
    <row r="943" spans="1:8" ht="12.75" customHeight="1">
      <c r="A943" s="252"/>
      <c r="B943" s="252"/>
      <c r="C943" s="253"/>
      <c r="D943" s="182"/>
      <c r="E943" s="252"/>
      <c r="F943" s="252"/>
      <c r="G943" s="254"/>
      <c r="H943" s="252"/>
    </row>
    <row r="944" spans="1:8" ht="12.75" customHeight="1">
      <c r="A944" s="252"/>
      <c r="B944" s="252"/>
      <c r="C944" s="253"/>
      <c r="D944" s="182"/>
      <c r="E944" s="252"/>
      <c r="F944" s="252"/>
      <c r="G944" s="254"/>
      <c r="H944" s="252"/>
    </row>
    <row r="945" spans="1:8" ht="12.75" customHeight="1">
      <c r="A945" s="252"/>
      <c r="B945" s="252"/>
      <c r="C945" s="253"/>
      <c r="D945" s="182"/>
      <c r="E945" s="252"/>
      <c r="F945" s="252"/>
      <c r="G945" s="254"/>
      <c r="H945" s="252"/>
    </row>
    <row r="946" spans="1:8" ht="12.75" customHeight="1">
      <c r="A946" s="252"/>
      <c r="B946" s="252"/>
      <c r="C946" s="253"/>
      <c r="D946" s="182"/>
      <c r="E946" s="252"/>
      <c r="F946" s="252"/>
      <c r="G946" s="254"/>
      <c r="H946" s="252"/>
    </row>
    <row r="947" spans="1:8" ht="12.75" customHeight="1">
      <c r="A947" s="252"/>
      <c r="B947" s="252"/>
      <c r="C947" s="253"/>
      <c r="D947" s="182"/>
      <c r="E947" s="252"/>
      <c r="F947" s="252"/>
      <c r="G947" s="254"/>
      <c r="H947" s="252"/>
    </row>
    <row r="948" spans="1:8" ht="12.75" customHeight="1">
      <c r="A948" s="252"/>
      <c r="B948" s="252"/>
      <c r="C948" s="253"/>
      <c r="D948" s="182"/>
      <c r="E948" s="252"/>
      <c r="F948" s="252"/>
      <c r="G948" s="254"/>
      <c r="H948" s="252"/>
    </row>
    <row r="949" spans="1:8" ht="12.75" customHeight="1">
      <c r="A949" s="252"/>
      <c r="B949" s="252"/>
      <c r="C949" s="253"/>
      <c r="D949" s="182"/>
      <c r="E949" s="252"/>
      <c r="F949" s="252"/>
      <c r="G949" s="254"/>
      <c r="H949" s="252"/>
    </row>
    <row r="950" spans="1:8" ht="12.75" customHeight="1">
      <c r="A950" s="252"/>
      <c r="B950" s="252"/>
      <c r="C950" s="253"/>
      <c r="D950" s="182"/>
      <c r="E950" s="252"/>
      <c r="F950" s="252"/>
      <c r="G950" s="254"/>
      <c r="H950" s="252"/>
    </row>
    <row r="951" spans="1:8" ht="12.75" customHeight="1">
      <c r="A951" s="252"/>
      <c r="B951" s="252"/>
      <c r="C951" s="253"/>
      <c r="D951" s="182"/>
      <c r="E951" s="252"/>
      <c r="F951" s="252"/>
      <c r="G951" s="254"/>
      <c r="H951" s="252"/>
    </row>
    <row r="952" spans="1:8" ht="12.75" customHeight="1">
      <c r="A952" s="252"/>
      <c r="B952" s="252"/>
      <c r="C952" s="253"/>
      <c r="D952" s="182"/>
      <c r="E952" s="252"/>
      <c r="F952" s="252"/>
      <c r="G952" s="254"/>
      <c r="H952" s="252"/>
    </row>
    <row r="953" spans="1:8" ht="12.75" customHeight="1">
      <c r="A953" s="252"/>
      <c r="B953" s="252"/>
      <c r="C953" s="253"/>
      <c r="D953" s="182"/>
      <c r="E953" s="252"/>
      <c r="F953" s="252"/>
      <c r="G953" s="254"/>
      <c r="H953" s="252"/>
    </row>
    <row r="954" spans="1:8" ht="12.75" customHeight="1">
      <c r="A954" s="252"/>
      <c r="B954" s="252"/>
      <c r="C954" s="253"/>
      <c r="D954" s="182"/>
      <c r="E954" s="252"/>
      <c r="F954" s="252"/>
      <c r="G954" s="254"/>
      <c r="H954" s="252"/>
    </row>
    <row r="955" spans="1:8" ht="12.75" customHeight="1">
      <c r="A955" s="252"/>
      <c r="B955" s="252"/>
      <c r="C955" s="253"/>
      <c r="D955" s="182"/>
      <c r="E955" s="252"/>
      <c r="F955" s="252"/>
      <c r="G955" s="254"/>
      <c r="H955" s="252"/>
    </row>
    <row r="956" spans="1:8" ht="12.75" customHeight="1">
      <c r="A956" s="252"/>
      <c r="B956" s="252"/>
      <c r="C956" s="253"/>
      <c r="D956" s="182"/>
      <c r="E956" s="252"/>
      <c r="F956" s="252"/>
      <c r="G956" s="254"/>
      <c r="H956" s="252"/>
    </row>
    <row r="957" spans="1:8" ht="12.75" customHeight="1">
      <c r="A957" s="252"/>
      <c r="B957" s="252"/>
      <c r="C957" s="253"/>
      <c r="D957" s="182"/>
      <c r="E957" s="252"/>
      <c r="F957" s="252"/>
      <c r="G957" s="254"/>
      <c r="H957" s="252"/>
    </row>
    <row r="958" spans="1:8" ht="12.75" customHeight="1">
      <c r="A958" s="252"/>
      <c r="B958" s="252"/>
      <c r="C958" s="253"/>
      <c r="D958" s="182"/>
      <c r="E958" s="252"/>
      <c r="F958" s="252"/>
      <c r="G958" s="254"/>
      <c r="H958" s="252"/>
    </row>
    <row r="959" spans="1:8" ht="12.75" customHeight="1">
      <c r="A959" s="252"/>
      <c r="B959" s="252"/>
      <c r="C959" s="253"/>
      <c r="D959" s="182"/>
      <c r="E959" s="252"/>
      <c r="F959" s="252"/>
      <c r="G959" s="254"/>
      <c r="H959" s="252"/>
    </row>
    <row r="960" spans="1:8" ht="12.75" customHeight="1">
      <c r="A960" s="252"/>
      <c r="B960" s="252"/>
      <c r="C960" s="253"/>
      <c r="D960" s="182"/>
      <c r="E960" s="252"/>
      <c r="F960" s="252"/>
      <c r="G960" s="254"/>
      <c r="H960" s="252"/>
    </row>
    <row r="961" spans="1:8" ht="12.75" customHeight="1">
      <c r="A961" s="252"/>
      <c r="B961" s="252"/>
      <c r="C961" s="253"/>
      <c r="D961" s="182"/>
      <c r="E961" s="252"/>
      <c r="F961" s="252"/>
      <c r="G961" s="254"/>
      <c r="H961" s="252"/>
    </row>
    <row r="962" spans="1:8" ht="12.75" customHeight="1">
      <c r="A962" s="252"/>
      <c r="B962" s="252"/>
      <c r="C962" s="253"/>
      <c r="D962" s="182"/>
      <c r="E962" s="252"/>
      <c r="F962" s="252"/>
      <c r="G962" s="254"/>
      <c r="H962" s="252"/>
    </row>
    <row r="963" spans="1:8" ht="12.75" customHeight="1">
      <c r="A963" s="252"/>
      <c r="B963" s="252"/>
      <c r="C963" s="253"/>
      <c r="D963" s="182"/>
      <c r="E963" s="252"/>
      <c r="F963" s="252"/>
      <c r="G963" s="254"/>
      <c r="H963" s="252"/>
    </row>
    <row r="964" spans="1:8" ht="12.75" customHeight="1">
      <c r="A964" s="252"/>
      <c r="B964" s="252"/>
      <c r="C964" s="253"/>
      <c r="D964" s="182"/>
      <c r="E964" s="252"/>
      <c r="F964" s="252"/>
      <c r="G964" s="254"/>
      <c r="H964" s="252"/>
    </row>
    <row r="965" spans="1:8" ht="12.75" customHeight="1">
      <c r="A965" s="252"/>
      <c r="B965" s="252"/>
      <c r="C965" s="253"/>
      <c r="D965" s="182"/>
      <c r="E965" s="252"/>
      <c r="F965" s="252"/>
      <c r="G965" s="254"/>
      <c r="H965" s="252"/>
    </row>
    <row r="966" spans="1:8" ht="12.75" customHeight="1">
      <c r="A966" s="252"/>
      <c r="B966" s="252"/>
      <c r="C966" s="253"/>
      <c r="D966" s="182"/>
      <c r="E966" s="252"/>
      <c r="F966" s="252"/>
      <c r="G966" s="254"/>
      <c r="H966" s="252"/>
    </row>
    <row r="967" spans="1:8" ht="12.75" customHeight="1">
      <c r="A967" s="252"/>
      <c r="B967" s="252"/>
      <c r="C967" s="253"/>
      <c r="D967" s="182"/>
      <c r="E967" s="252"/>
      <c r="F967" s="252"/>
      <c r="G967" s="254"/>
      <c r="H967" s="252"/>
    </row>
    <row r="968" spans="1:8" ht="12.75" customHeight="1">
      <c r="A968" s="252"/>
      <c r="B968" s="252"/>
      <c r="C968" s="253"/>
      <c r="D968" s="182"/>
      <c r="E968" s="252"/>
      <c r="F968" s="252"/>
      <c r="G968" s="254"/>
      <c r="H968" s="252"/>
    </row>
    <row r="969" spans="1:8" ht="12.75" customHeight="1">
      <c r="A969" s="252"/>
      <c r="B969" s="252"/>
      <c r="C969" s="253"/>
      <c r="D969" s="182"/>
      <c r="E969" s="252"/>
      <c r="F969" s="252"/>
      <c r="G969" s="254"/>
      <c r="H969" s="252"/>
    </row>
    <row r="970" spans="1:8" ht="12.75" customHeight="1">
      <c r="A970" s="252"/>
      <c r="B970" s="252"/>
      <c r="C970" s="253"/>
      <c r="D970" s="182"/>
      <c r="E970" s="252"/>
      <c r="F970" s="252"/>
      <c r="G970" s="254"/>
      <c r="H970" s="252"/>
    </row>
    <row r="971" spans="1:8" ht="12.75" customHeight="1">
      <c r="A971" s="252"/>
      <c r="B971" s="252"/>
      <c r="C971" s="253"/>
      <c r="D971" s="182"/>
      <c r="E971" s="252"/>
      <c r="F971" s="252"/>
      <c r="G971" s="254"/>
      <c r="H971" s="252"/>
    </row>
    <row r="972" spans="1:8" ht="12.75" customHeight="1">
      <c r="A972" s="252"/>
      <c r="B972" s="252"/>
      <c r="C972" s="253"/>
      <c r="D972" s="182"/>
      <c r="E972" s="252"/>
      <c r="F972" s="252"/>
      <c r="G972" s="254"/>
      <c r="H972" s="252"/>
    </row>
    <row r="973" spans="1:8" ht="12.75" customHeight="1">
      <c r="A973" s="252"/>
      <c r="B973" s="252"/>
      <c r="C973" s="253"/>
      <c r="D973" s="182"/>
      <c r="E973" s="252"/>
      <c r="F973" s="252"/>
      <c r="G973" s="254"/>
      <c r="H973" s="252"/>
    </row>
    <row r="974" spans="1:8" ht="12.75" customHeight="1">
      <c r="A974" s="252"/>
      <c r="B974" s="252"/>
      <c r="C974" s="253"/>
      <c r="D974" s="182"/>
      <c r="E974" s="252"/>
      <c r="F974" s="252"/>
      <c r="G974" s="254"/>
      <c r="H974" s="252"/>
    </row>
    <row r="975" spans="1:8" ht="12.75" customHeight="1">
      <c r="A975" s="252"/>
      <c r="B975" s="252"/>
      <c r="C975" s="253"/>
      <c r="D975" s="182"/>
      <c r="E975" s="252"/>
      <c r="F975" s="252"/>
      <c r="G975" s="254"/>
      <c r="H975" s="252"/>
    </row>
    <row r="976" spans="1:8" ht="12.75" customHeight="1">
      <c r="A976" s="252"/>
      <c r="B976" s="252"/>
      <c r="C976" s="253"/>
      <c r="D976" s="182"/>
      <c r="E976" s="252"/>
      <c r="F976" s="252"/>
      <c r="G976" s="254"/>
      <c r="H976" s="252"/>
    </row>
    <row r="977" spans="1:8" ht="12.75" customHeight="1">
      <c r="A977" s="252"/>
      <c r="B977" s="252"/>
      <c r="C977" s="253"/>
      <c r="D977" s="182"/>
      <c r="E977" s="252"/>
      <c r="F977" s="252"/>
      <c r="G977" s="254"/>
      <c r="H977" s="252"/>
    </row>
    <row r="978" spans="1:8" ht="12.75" customHeight="1">
      <c r="A978" s="252"/>
      <c r="B978" s="252"/>
      <c r="C978" s="253"/>
      <c r="D978" s="182"/>
      <c r="E978" s="252"/>
      <c r="F978" s="252"/>
      <c r="G978" s="254"/>
      <c r="H978" s="252"/>
    </row>
    <row r="979" spans="1:8" ht="12.75" customHeight="1">
      <c r="A979" s="252"/>
      <c r="B979" s="252"/>
      <c r="C979" s="253"/>
      <c r="D979" s="182"/>
      <c r="E979" s="252"/>
      <c r="F979" s="252"/>
      <c r="G979" s="254"/>
      <c r="H979" s="252"/>
    </row>
    <row r="980" spans="1:8" ht="12.75" customHeight="1">
      <c r="A980" s="252"/>
      <c r="B980" s="252"/>
      <c r="C980" s="253"/>
      <c r="D980" s="182"/>
      <c r="E980" s="252"/>
      <c r="F980" s="252"/>
      <c r="G980" s="254"/>
      <c r="H980" s="252"/>
    </row>
    <row r="981" spans="1:8" ht="12.75" customHeight="1">
      <c r="A981" s="252"/>
      <c r="B981" s="252"/>
      <c r="C981" s="253"/>
      <c r="D981" s="182"/>
      <c r="E981" s="252"/>
      <c r="F981" s="252"/>
      <c r="G981" s="254"/>
      <c r="H981" s="252"/>
    </row>
    <row r="982" spans="1:8" ht="12.75" customHeight="1">
      <c r="A982" s="252"/>
      <c r="B982" s="252"/>
      <c r="C982" s="253"/>
      <c r="D982" s="182"/>
      <c r="E982" s="252"/>
      <c r="F982" s="252"/>
      <c r="G982" s="254"/>
      <c r="H982" s="252"/>
    </row>
    <row r="983" spans="1:8" ht="12.75" customHeight="1">
      <c r="A983" s="252"/>
      <c r="B983" s="252"/>
      <c r="C983" s="253"/>
      <c r="D983" s="182"/>
      <c r="E983" s="252"/>
      <c r="F983" s="252"/>
      <c r="G983" s="254"/>
      <c r="H983" s="252"/>
    </row>
    <row r="984" spans="1:8" ht="12.75" customHeight="1">
      <c r="A984" s="252"/>
      <c r="B984" s="252"/>
      <c r="C984" s="253"/>
      <c r="D984" s="182"/>
      <c r="E984" s="252"/>
      <c r="F984" s="252"/>
      <c r="G984" s="254"/>
      <c r="H984" s="252"/>
    </row>
    <row r="985" spans="1:8" ht="12.75" customHeight="1">
      <c r="A985" s="252"/>
      <c r="B985" s="252"/>
      <c r="C985" s="253"/>
      <c r="D985" s="182"/>
      <c r="E985" s="252"/>
      <c r="F985" s="252"/>
      <c r="G985" s="254"/>
      <c r="H985" s="252"/>
    </row>
    <row r="986" spans="1:8" ht="12.75" customHeight="1">
      <c r="A986" s="252"/>
      <c r="B986" s="252"/>
      <c r="C986" s="253"/>
      <c r="D986" s="182"/>
      <c r="E986" s="252"/>
      <c r="F986" s="252"/>
      <c r="G986" s="254"/>
      <c r="H986" s="252"/>
    </row>
    <row r="987" spans="1:8" ht="12.75" customHeight="1">
      <c r="A987" s="252"/>
      <c r="B987" s="252"/>
      <c r="C987" s="253"/>
      <c r="D987" s="182"/>
      <c r="E987" s="252"/>
      <c r="F987" s="252"/>
      <c r="G987" s="254"/>
      <c r="H987" s="252"/>
    </row>
    <row r="988" spans="1:8" ht="12.75" customHeight="1">
      <c r="A988" s="252"/>
      <c r="B988" s="252"/>
      <c r="C988" s="253"/>
      <c r="D988" s="182"/>
      <c r="E988" s="252"/>
      <c r="F988" s="252"/>
      <c r="G988" s="254"/>
      <c r="H988" s="252"/>
    </row>
    <row r="989" spans="1:8" ht="12.75" customHeight="1">
      <c r="A989" s="252"/>
      <c r="B989" s="252"/>
      <c r="C989" s="253"/>
      <c r="D989" s="182"/>
      <c r="E989" s="252"/>
      <c r="F989" s="252"/>
      <c r="G989" s="254"/>
      <c r="H989" s="252"/>
    </row>
    <row r="990" spans="1:8" ht="12.75" customHeight="1">
      <c r="A990" s="252"/>
      <c r="B990" s="252"/>
      <c r="C990" s="253"/>
      <c r="D990" s="182"/>
      <c r="E990" s="252"/>
      <c r="F990" s="252"/>
      <c r="G990" s="254"/>
      <c r="H990" s="252"/>
    </row>
    <row r="991" spans="1:8" ht="12.75" customHeight="1">
      <c r="A991" s="252"/>
      <c r="B991" s="252"/>
      <c r="C991" s="253"/>
      <c r="D991" s="182"/>
      <c r="E991" s="252"/>
      <c r="F991" s="252"/>
      <c r="G991" s="254"/>
      <c r="H991" s="252"/>
    </row>
    <row r="992" spans="1:8" ht="12.75" customHeight="1">
      <c r="A992" s="252"/>
      <c r="B992" s="252"/>
      <c r="C992" s="253"/>
      <c r="D992" s="182"/>
      <c r="E992" s="252"/>
      <c r="F992" s="252"/>
      <c r="G992" s="254"/>
      <c r="H992" s="252"/>
    </row>
    <row r="993" spans="1:8" ht="12.75" customHeight="1">
      <c r="A993" s="252"/>
      <c r="B993" s="252"/>
      <c r="C993" s="253"/>
      <c r="D993" s="182"/>
      <c r="E993" s="252"/>
      <c r="F993" s="252"/>
      <c r="G993" s="254"/>
      <c r="H993" s="252"/>
    </row>
    <row r="994" spans="1:8" ht="12.75" customHeight="1">
      <c r="A994" s="252"/>
      <c r="B994" s="252"/>
      <c r="C994" s="253"/>
      <c r="D994" s="182"/>
      <c r="E994" s="252"/>
      <c r="F994" s="252"/>
      <c r="G994" s="254"/>
      <c r="H994" s="252"/>
    </row>
    <row r="995" spans="1:8" ht="12.75" customHeight="1">
      <c r="A995" s="252"/>
      <c r="B995" s="252"/>
      <c r="C995" s="253"/>
      <c r="D995" s="182"/>
      <c r="E995" s="252"/>
      <c r="F995" s="252"/>
      <c r="G995" s="254"/>
      <c r="H995" s="252"/>
    </row>
    <row r="996" spans="1:8" ht="12.75" customHeight="1">
      <c r="A996" s="252"/>
      <c r="B996" s="252"/>
      <c r="C996" s="253"/>
      <c r="D996" s="182"/>
      <c r="E996" s="252"/>
      <c r="F996" s="252"/>
      <c r="G996" s="254"/>
      <c r="H996" s="252"/>
    </row>
    <row r="997" spans="1:8" ht="12.75" customHeight="1">
      <c r="A997" s="252"/>
      <c r="B997" s="252"/>
      <c r="C997" s="253"/>
      <c r="D997" s="182"/>
      <c r="E997" s="252"/>
      <c r="F997" s="252"/>
      <c r="G997" s="254"/>
      <c r="H997" s="252"/>
    </row>
    <row r="998" spans="1:8" ht="12.75" customHeight="1">
      <c r="A998" s="252"/>
      <c r="B998" s="252"/>
      <c r="C998" s="253"/>
      <c r="D998" s="182"/>
      <c r="E998" s="252"/>
      <c r="F998" s="252"/>
      <c r="G998" s="254"/>
      <c r="H998" s="252"/>
    </row>
    <row r="999" spans="1:8" ht="12.75" customHeight="1">
      <c r="A999" s="252"/>
      <c r="B999" s="252"/>
      <c r="C999" s="253"/>
      <c r="D999" s="182"/>
      <c r="E999" s="252"/>
      <c r="F999" s="252"/>
      <c r="G999" s="254"/>
      <c r="H999" s="252"/>
    </row>
    <row r="1000" spans="1:8" ht="12.75" customHeight="1">
      <c r="A1000" s="252"/>
      <c r="B1000" s="252"/>
      <c r="C1000" s="253"/>
      <c r="D1000" s="182"/>
      <c r="E1000" s="252"/>
      <c r="F1000" s="252"/>
      <c r="G1000" s="254"/>
      <c r="H1000" s="252"/>
    </row>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sheetPr>
  <dimension ref="A2:B259"/>
  <sheetViews>
    <sheetView workbookViewId="0"/>
  </sheetViews>
  <sheetFormatPr defaultColWidth="14.42578125" defaultRowHeight="15" customHeight="1"/>
  <cols>
    <col min="1" max="1" width="10.7109375" customWidth="1"/>
    <col min="2" max="2" width="78.85546875" customWidth="1"/>
  </cols>
  <sheetData>
    <row r="2" spans="1:2">
      <c r="A2" s="269" t="s">
        <v>45</v>
      </c>
      <c r="B2" s="269" t="s">
        <v>370</v>
      </c>
    </row>
    <row r="3" spans="1:2">
      <c r="A3" s="270">
        <v>53000</v>
      </c>
      <c r="B3" s="271" t="s">
        <v>1306</v>
      </c>
    </row>
    <row r="4" spans="1:2">
      <c r="A4" s="272">
        <v>53001</v>
      </c>
      <c r="B4" s="273" t="s">
        <v>1307</v>
      </c>
    </row>
    <row r="5" spans="1:2">
      <c r="A5" s="272">
        <v>53003</v>
      </c>
      <c r="B5" s="273" t="s">
        <v>1308</v>
      </c>
    </row>
    <row r="6" spans="1:2">
      <c r="A6" s="272">
        <v>53004</v>
      </c>
      <c r="B6" s="273" t="s">
        <v>1309</v>
      </c>
    </row>
    <row r="7" spans="1:2">
      <c r="A7" s="272">
        <v>53005</v>
      </c>
      <c r="B7" s="273" t="s">
        <v>1310</v>
      </c>
    </row>
    <row r="8" spans="1:2">
      <c r="A8" s="272">
        <v>53006</v>
      </c>
      <c r="B8" s="273" t="s">
        <v>1311</v>
      </c>
    </row>
    <row r="9" spans="1:2">
      <c r="A9" s="272">
        <v>53007</v>
      </c>
      <c r="B9" s="273" t="s">
        <v>1312</v>
      </c>
    </row>
    <row r="10" spans="1:2">
      <c r="A10" s="272">
        <v>53008</v>
      </c>
      <c r="B10" s="273" t="s">
        <v>1313</v>
      </c>
    </row>
    <row r="11" spans="1:2">
      <c r="A11" s="272">
        <v>53011</v>
      </c>
      <c r="B11" s="273" t="s">
        <v>1314</v>
      </c>
    </row>
    <row r="12" spans="1:2">
      <c r="A12" s="272">
        <v>53012</v>
      </c>
      <c r="B12" s="273" t="s">
        <v>1315</v>
      </c>
    </row>
    <row r="13" spans="1:2">
      <c r="A13" s="272">
        <v>53013</v>
      </c>
      <c r="B13" s="273" t="s">
        <v>1316</v>
      </c>
    </row>
    <row r="14" spans="1:2">
      <c r="A14" s="272">
        <v>53014</v>
      </c>
      <c r="B14" s="273" t="s">
        <v>1317</v>
      </c>
    </row>
    <row r="15" spans="1:2">
      <c r="A15" s="272">
        <v>53015</v>
      </c>
      <c r="B15" s="273" t="s">
        <v>1318</v>
      </c>
    </row>
    <row r="16" spans="1:2">
      <c r="A16" s="272">
        <v>53016</v>
      </c>
      <c r="B16" s="273" t="s">
        <v>1319</v>
      </c>
    </row>
    <row r="17" spans="1:2">
      <c r="A17" s="272">
        <v>53019</v>
      </c>
      <c r="B17" s="273" t="s">
        <v>1320</v>
      </c>
    </row>
    <row r="18" spans="1:2">
      <c r="A18" s="272">
        <v>53020</v>
      </c>
      <c r="B18" s="273" t="s">
        <v>1321</v>
      </c>
    </row>
    <row r="19" spans="1:2">
      <c r="A19" s="272">
        <v>53021</v>
      </c>
      <c r="B19" s="273" t="s">
        <v>1322</v>
      </c>
    </row>
    <row r="20" spans="1:2">
      <c r="A20" s="272">
        <v>53022</v>
      </c>
      <c r="B20" s="273" t="s">
        <v>1323</v>
      </c>
    </row>
    <row r="21" spans="1:2">
      <c r="A21" s="272">
        <v>53023</v>
      </c>
      <c r="B21" s="273" t="s">
        <v>1324</v>
      </c>
    </row>
    <row r="22" spans="1:2">
      <c r="A22" s="272">
        <v>53024</v>
      </c>
      <c r="B22" s="273" t="s">
        <v>1325</v>
      </c>
    </row>
    <row r="23" spans="1:2">
      <c r="A23" s="272">
        <v>53026</v>
      </c>
      <c r="B23" s="273" t="s">
        <v>1326</v>
      </c>
    </row>
    <row r="24" spans="1:2">
      <c r="A24" s="272">
        <v>53027</v>
      </c>
      <c r="B24" s="273" t="s">
        <v>1327</v>
      </c>
    </row>
    <row r="25" spans="1:2">
      <c r="A25" s="272">
        <v>53028</v>
      </c>
      <c r="B25" s="273" t="s">
        <v>1328</v>
      </c>
    </row>
    <row r="26" spans="1:2">
      <c r="A26" s="272">
        <v>53029</v>
      </c>
      <c r="B26" s="273" t="s">
        <v>1329</v>
      </c>
    </row>
    <row r="27" spans="1:2">
      <c r="A27" s="272">
        <v>53030</v>
      </c>
      <c r="B27" s="273" t="s">
        <v>1330</v>
      </c>
    </row>
    <row r="28" spans="1:2">
      <c r="A28" s="272">
        <v>53031</v>
      </c>
      <c r="B28" s="273" t="s">
        <v>1331</v>
      </c>
    </row>
    <row r="29" spans="1:2">
      <c r="A29" s="272">
        <v>53033</v>
      </c>
      <c r="B29" s="273" t="s">
        <v>1332</v>
      </c>
    </row>
    <row r="30" spans="1:2">
      <c r="A30" s="272">
        <v>53034</v>
      </c>
      <c r="B30" s="273" t="s">
        <v>1333</v>
      </c>
    </row>
    <row r="31" spans="1:2">
      <c r="A31" s="272">
        <v>53035</v>
      </c>
      <c r="B31" s="273" t="s">
        <v>1334</v>
      </c>
    </row>
    <row r="32" spans="1:2">
      <c r="A32" s="272">
        <v>53036</v>
      </c>
      <c r="B32" s="273" t="s">
        <v>1335</v>
      </c>
    </row>
    <row r="33" spans="1:2">
      <c r="A33" s="272">
        <v>53037</v>
      </c>
      <c r="B33" s="273" t="s">
        <v>1336</v>
      </c>
    </row>
    <row r="34" spans="1:2">
      <c r="A34" s="272">
        <v>53038</v>
      </c>
      <c r="B34" s="273" t="s">
        <v>1337</v>
      </c>
    </row>
    <row r="35" spans="1:2">
      <c r="A35" s="272">
        <v>53040</v>
      </c>
      <c r="B35" s="273" t="s">
        <v>1338</v>
      </c>
    </row>
    <row r="36" spans="1:2">
      <c r="A36" s="272">
        <v>53041</v>
      </c>
      <c r="B36" s="273" t="s">
        <v>1339</v>
      </c>
    </row>
    <row r="37" spans="1:2">
      <c r="A37" s="272">
        <v>53042</v>
      </c>
      <c r="B37" s="273" t="s">
        <v>1340</v>
      </c>
    </row>
    <row r="38" spans="1:2">
      <c r="A38" s="272">
        <v>53043</v>
      </c>
      <c r="B38" s="273" t="s">
        <v>1341</v>
      </c>
    </row>
    <row r="39" spans="1:2">
      <c r="A39" s="272">
        <v>53044</v>
      </c>
      <c r="B39" s="273" t="s">
        <v>1342</v>
      </c>
    </row>
    <row r="40" spans="1:2">
      <c r="A40" s="272">
        <v>53045</v>
      </c>
      <c r="B40" s="273" t="s">
        <v>1343</v>
      </c>
    </row>
    <row r="41" spans="1:2">
      <c r="A41" s="272">
        <v>53047</v>
      </c>
      <c r="B41" s="273" t="s">
        <v>1344</v>
      </c>
    </row>
    <row r="42" spans="1:2">
      <c r="A42" s="272">
        <v>53048</v>
      </c>
      <c r="B42" s="273" t="s">
        <v>1345</v>
      </c>
    </row>
    <row r="43" spans="1:2">
      <c r="A43" s="272">
        <v>53049</v>
      </c>
      <c r="B43" s="273" t="s">
        <v>1346</v>
      </c>
    </row>
    <row r="44" spans="1:2">
      <c r="A44" s="272">
        <v>53050</v>
      </c>
      <c r="B44" s="273" t="s">
        <v>1347</v>
      </c>
    </row>
    <row r="45" spans="1:2">
      <c r="A45" s="272">
        <v>53051</v>
      </c>
      <c r="B45" s="273" t="s">
        <v>1348</v>
      </c>
    </row>
    <row r="46" spans="1:2">
      <c r="A46" s="272">
        <v>53052</v>
      </c>
      <c r="B46" s="273" t="s">
        <v>1349</v>
      </c>
    </row>
    <row r="47" spans="1:2">
      <c r="A47" s="272">
        <v>53055</v>
      </c>
      <c r="B47" s="273" t="s">
        <v>1350</v>
      </c>
    </row>
    <row r="48" spans="1:2">
      <c r="A48" s="272">
        <v>53056</v>
      </c>
      <c r="B48" s="273" t="s">
        <v>1351</v>
      </c>
    </row>
    <row r="49" spans="1:2">
      <c r="A49" s="272">
        <v>53057</v>
      </c>
      <c r="B49" s="273" t="s">
        <v>1352</v>
      </c>
    </row>
    <row r="50" spans="1:2">
      <c r="A50" s="272">
        <v>53058</v>
      </c>
      <c r="B50" s="273" t="s">
        <v>1353</v>
      </c>
    </row>
    <row r="51" spans="1:2">
      <c r="A51" s="272">
        <v>53059</v>
      </c>
      <c r="B51" s="273" t="s">
        <v>1354</v>
      </c>
    </row>
    <row r="52" spans="1:2">
      <c r="A52" s="272">
        <v>53060</v>
      </c>
      <c r="B52" s="273" t="s">
        <v>1355</v>
      </c>
    </row>
    <row r="53" spans="1:2">
      <c r="A53" s="272">
        <v>53062</v>
      </c>
      <c r="B53" s="273" t="s">
        <v>1356</v>
      </c>
    </row>
    <row r="54" spans="1:2">
      <c r="A54" s="272">
        <v>53063</v>
      </c>
      <c r="B54" s="273" t="s">
        <v>1357</v>
      </c>
    </row>
    <row r="55" spans="1:2">
      <c r="A55" s="272">
        <v>53064</v>
      </c>
      <c r="B55" s="273" t="s">
        <v>1358</v>
      </c>
    </row>
    <row r="56" spans="1:2">
      <c r="A56" s="272">
        <v>53065</v>
      </c>
      <c r="B56" s="273" t="s">
        <v>1359</v>
      </c>
    </row>
    <row r="57" spans="1:2">
      <c r="A57" s="272">
        <v>53066</v>
      </c>
      <c r="B57" s="273" t="s">
        <v>1360</v>
      </c>
    </row>
    <row r="58" spans="1:2">
      <c r="A58" s="272">
        <v>53067</v>
      </c>
      <c r="B58" s="273" t="s">
        <v>1361</v>
      </c>
    </row>
    <row r="59" spans="1:2">
      <c r="A59" s="272">
        <v>53069</v>
      </c>
      <c r="B59" s="273" t="s">
        <v>1362</v>
      </c>
    </row>
    <row r="60" spans="1:2">
      <c r="A60" s="272">
        <v>53070</v>
      </c>
      <c r="B60" s="273" t="s">
        <v>1363</v>
      </c>
    </row>
    <row r="61" spans="1:2">
      <c r="A61" s="272">
        <v>53071</v>
      </c>
      <c r="B61" s="273" t="s">
        <v>1364</v>
      </c>
    </row>
    <row r="62" spans="1:2">
      <c r="A62" s="272">
        <v>53072</v>
      </c>
      <c r="B62" s="273" t="s">
        <v>1365</v>
      </c>
    </row>
    <row r="63" spans="1:2">
      <c r="A63" s="272">
        <v>53073</v>
      </c>
      <c r="B63" s="273" t="s">
        <v>1366</v>
      </c>
    </row>
    <row r="64" spans="1:2">
      <c r="A64" s="272">
        <v>53074</v>
      </c>
      <c r="B64" s="273" t="s">
        <v>1367</v>
      </c>
    </row>
    <row r="65" spans="1:2">
      <c r="A65" s="272">
        <v>53077</v>
      </c>
      <c r="B65" s="273" t="s">
        <v>1368</v>
      </c>
    </row>
    <row r="66" spans="1:2">
      <c r="A66" s="272">
        <v>53078</v>
      </c>
      <c r="B66" s="273" t="s">
        <v>1369</v>
      </c>
    </row>
    <row r="67" spans="1:2">
      <c r="A67" s="272">
        <v>53079</v>
      </c>
      <c r="B67" s="273" t="s">
        <v>1370</v>
      </c>
    </row>
    <row r="68" spans="1:2">
      <c r="A68" s="272">
        <v>53080</v>
      </c>
      <c r="B68" s="273" t="s">
        <v>1371</v>
      </c>
    </row>
    <row r="69" spans="1:2">
      <c r="A69" s="272">
        <v>53081</v>
      </c>
      <c r="B69" s="273" t="s">
        <v>1372</v>
      </c>
    </row>
    <row r="70" spans="1:2">
      <c r="A70" s="272">
        <v>53082</v>
      </c>
      <c r="B70" s="273" t="s">
        <v>1373</v>
      </c>
    </row>
    <row r="71" spans="1:2">
      <c r="A71" s="272">
        <v>53085</v>
      </c>
      <c r="B71" s="273" t="s">
        <v>1374</v>
      </c>
    </row>
    <row r="72" spans="1:2">
      <c r="A72" s="272">
        <v>53086</v>
      </c>
      <c r="B72" s="273" t="s">
        <v>1375</v>
      </c>
    </row>
    <row r="73" spans="1:2">
      <c r="A73" s="272">
        <v>53087</v>
      </c>
      <c r="B73" s="273" t="s">
        <v>1376</v>
      </c>
    </row>
    <row r="74" spans="1:2">
      <c r="A74" s="272">
        <v>53088</v>
      </c>
      <c r="B74" s="273" t="s">
        <v>1377</v>
      </c>
    </row>
    <row r="75" spans="1:2">
      <c r="A75" s="272">
        <v>53089</v>
      </c>
      <c r="B75" s="273" t="s">
        <v>1378</v>
      </c>
    </row>
    <row r="76" spans="1:2">
      <c r="A76" s="272">
        <v>53090</v>
      </c>
      <c r="B76" s="273" t="s">
        <v>1379</v>
      </c>
    </row>
    <row r="77" spans="1:2">
      <c r="A77" s="272">
        <v>53094</v>
      </c>
      <c r="B77" s="273" t="s">
        <v>1380</v>
      </c>
    </row>
    <row r="78" spans="1:2">
      <c r="A78" s="272">
        <v>53095</v>
      </c>
      <c r="B78" s="273" t="s">
        <v>1381</v>
      </c>
    </row>
    <row r="79" spans="1:2">
      <c r="A79" s="272">
        <v>53097</v>
      </c>
      <c r="B79" s="273" t="s">
        <v>1382</v>
      </c>
    </row>
    <row r="80" spans="1:2">
      <c r="A80" s="272">
        <v>53098</v>
      </c>
      <c r="B80" s="273" t="s">
        <v>1383</v>
      </c>
    </row>
    <row r="81" spans="1:2">
      <c r="A81" s="272">
        <v>53099</v>
      </c>
      <c r="B81" s="273" t="s">
        <v>1384</v>
      </c>
    </row>
    <row r="82" spans="1:2">
      <c r="A82" s="272">
        <v>53100</v>
      </c>
      <c r="B82" s="273" t="s">
        <v>1385</v>
      </c>
    </row>
    <row r="83" spans="1:2">
      <c r="A83" s="272">
        <v>53101</v>
      </c>
      <c r="B83" s="273" t="s">
        <v>1386</v>
      </c>
    </row>
    <row r="84" spans="1:2">
      <c r="A84" s="272">
        <v>53102</v>
      </c>
      <c r="B84" s="273" t="s">
        <v>1387</v>
      </c>
    </row>
    <row r="85" spans="1:2">
      <c r="A85" s="272">
        <v>53103</v>
      </c>
      <c r="B85" s="273" t="s">
        <v>1388</v>
      </c>
    </row>
    <row r="86" spans="1:2">
      <c r="A86" s="272">
        <v>53104</v>
      </c>
      <c r="B86" s="273" t="s">
        <v>1389</v>
      </c>
    </row>
    <row r="87" spans="1:2">
      <c r="A87" s="272">
        <v>53105</v>
      </c>
      <c r="B87" s="273" t="s">
        <v>1390</v>
      </c>
    </row>
    <row r="88" spans="1:2">
      <c r="A88" s="272">
        <v>53106</v>
      </c>
      <c r="B88" s="273" t="s">
        <v>1391</v>
      </c>
    </row>
    <row r="89" spans="1:2">
      <c r="A89" s="272">
        <v>53107</v>
      </c>
      <c r="B89" s="273" t="s">
        <v>1392</v>
      </c>
    </row>
    <row r="90" spans="1:2">
      <c r="A90" s="272">
        <v>53108</v>
      </c>
      <c r="B90" s="273" t="s">
        <v>1393</v>
      </c>
    </row>
    <row r="91" spans="1:2">
      <c r="A91" s="272">
        <v>53109</v>
      </c>
      <c r="B91" s="273" t="s">
        <v>1394</v>
      </c>
    </row>
    <row r="92" spans="1:2">
      <c r="A92" s="272">
        <v>53110</v>
      </c>
      <c r="B92" s="273" t="s">
        <v>1395</v>
      </c>
    </row>
    <row r="93" spans="1:2">
      <c r="A93" s="272">
        <v>53114</v>
      </c>
      <c r="B93" s="273" t="s">
        <v>1396</v>
      </c>
    </row>
    <row r="94" spans="1:2">
      <c r="A94" s="272">
        <v>53115</v>
      </c>
      <c r="B94" s="273" t="s">
        <v>1397</v>
      </c>
    </row>
    <row r="95" spans="1:2">
      <c r="A95" s="272">
        <v>53116</v>
      </c>
      <c r="B95" s="273" t="s">
        <v>1398</v>
      </c>
    </row>
    <row r="96" spans="1:2">
      <c r="A96" s="272">
        <v>53117</v>
      </c>
      <c r="B96" s="273" t="s">
        <v>1399</v>
      </c>
    </row>
    <row r="97" spans="1:2">
      <c r="A97" s="272">
        <v>53121</v>
      </c>
      <c r="B97" s="273" t="s">
        <v>1400</v>
      </c>
    </row>
    <row r="98" spans="1:2">
      <c r="A98" s="272">
        <v>53123</v>
      </c>
      <c r="B98" s="273" t="s">
        <v>1401</v>
      </c>
    </row>
    <row r="99" spans="1:2">
      <c r="A99" s="272">
        <v>53124</v>
      </c>
      <c r="B99" s="273" t="s">
        <v>1402</v>
      </c>
    </row>
    <row r="100" spans="1:2">
      <c r="A100" s="272">
        <v>53125</v>
      </c>
      <c r="B100" s="273" t="s">
        <v>1403</v>
      </c>
    </row>
    <row r="101" spans="1:2">
      <c r="A101" s="272">
        <v>53126</v>
      </c>
      <c r="B101" s="273" t="s">
        <v>1404</v>
      </c>
    </row>
    <row r="102" spans="1:2">
      <c r="A102" s="272">
        <v>53128</v>
      </c>
      <c r="B102" s="273" t="s">
        <v>1405</v>
      </c>
    </row>
    <row r="103" spans="1:2">
      <c r="A103" s="272">
        <v>53129</v>
      </c>
      <c r="B103" s="273" t="s">
        <v>1406</v>
      </c>
    </row>
    <row r="104" spans="1:2">
      <c r="A104" s="272">
        <v>53130</v>
      </c>
      <c r="B104" s="273" t="s">
        <v>1407</v>
      </c>
    </row>
    <row r="105" spans="1:2">
      <c r="A105" s="272">
        <v>53132</v>
      </c>
      <c r="B105" s="273" t="s">
        <v>1408</v>
      </c>
    </row>
    <row r="106" spans="1:2">
      <c r="A106" s="272">
        <v>53133</v>
      </c>
      <c r="B106" s="273" t="s">
        <v>1409</v>
      </c>
    </row>
    <row r="107" spans="1:2">
      <c r="A107" s="272">
        <v>53134</v>
      </c>
      <c r="B107" s="273" t="s">
        <v>1410</v>
      </c>
    </row>
    <row r="108" spans="1:2">
      <c r="A108" s="272">
        <v>53137</v>
      </c>
      <c r="B108" s="273" t="s">
        <v>1411</v>
      </c>
    </row>
    <row r="109" spans="1:2">
      <c r="A109" s="272">
        <v>53138</v>
      </c>
      <c r="B109" s="273" t="s">
        <v>1412</v>
      </c>
    </row>
    <row r="110" spans="1:2">
      <c r="A110" s="272">
        <v>53142</v>
      </c>
      <c r="B110" s="273" t="s">
        <v>1413</v>
      </c>
    </row>
    <row r="111" spans="1:2">
      <c r="A111" s="272">
        <v>53146</v>
      </c>
      <c r="B111" s="273" t="s">
        <v>1414</v>
      </c>
    </row>
    <row r="112" spans="1:2">
      <c r="A112" s="272">
        <v>53147</v>
      </c>
      <c r="B112" s="273" t="s">
        <v>1415</v>
      </c>
    </row>
    <row r="113" spans="1:2">
      <c r="A113" s="272">
        <v>53148</v>
      </c>
      <c r="B113" s="273" t="s">
        <v>1416</v>
      </c>
    </row>
    <row r="114" spans="1:2">
      <c r="A114" s="272">
        <v>53149</v>
      </c>
      <c r="B114" s="273" t="s">
        <v>1417</v>
      </c>
    </row>
    <row r="115" spans="1:2">
      <c r="A115" s="272">
        <v>53150</v>
      </c>
      <c r="B115" s="273" t="s">
        <v>1418</v>
      </c>
    </row>
    <row r="116" spans="1:2">
      <c r="A116" s="272">
        <v>53151</v>
      </c>
      <c r="B116" s="273" t="s">
        <v>1419</v>
      </c>
    </row>
    <row r="117" spans="1:2">
      <c r="A117" s="272">
        <v>53163</v>
      </c>
      <c r="B117" s="273" t="s">
        <v>1420</v>
      </c>
    </row>
    <row r="118" spans="1:2">
      <c r="A118" s="272">
        <v>53182</v>
      </c>
      <c r="B118" s="273" t="s">
        <v>1421</v>
      </c>
    </row>
    <row r="119" spans="1:2">
      <c r="A119" s="272">
        <v>53183</v>
      </c>
      <c r="B119" s="273" t="s">
        <v>1422</v>
      </c>
    </row>
    <row r="120" spans="1:2">
      <c r="A120" s="272">
        <v>53185</v>
      </c>
      <c r="B120" s="273" t="s">
        <v>1423</v>
      </c>
    </row>
    <row r="121" spans="1:2">
      <c r="A121" s="272">
        <v>53186</v>
      </c>
      <c r="B121" s="273" t="s">
        <v>1424</v>
      </c>
    </row>
    <row r="122" spans="1:2">
      <c r="A122" s="272">
        <v>53187</v>
      </c>
      <c r="B122" s="273" t="s">
        <v>1425</v>
      </c>
    </row>
    <row r="123" spans="1:2">
      <c r="A123" s="272">
        <v>53188</v>
      </c>
      <c r="B123" s="273" t="s">
        <v>1426</v>
      </c>
    </row>
    <row r="124" spans="1:2">
      <c r="A124" s="272">
        <v>53189</v>
      </c>
      <c r="B124" s="273" t="s">
        <v>1427</v>
      </c>
    </row>
    <row r="125" spans="1:2">
      <c r="A125" s="272">
        <v>53190</v>
      </c>
      <c r="B125" s="273" t="s">
        <v>1428</v>
      </c>
    </row>
    <row r="126" spans="1:2">
      <c r="A126" s="272">
        <v>53191</v>
      </c>
      <c r="B126" s="273" t="s">
        <v>1429</v>
      </c>
    </row>
    <row r="127" spans="1:2">
      <c r="A127" s="272">
        <v>53192</v>
      </c>
      <c r="B127" s="273" t="s">
        <v>1430</v>
      </c>
    </row>
    <row r="128" spans="1:2">
      <c r="A128" s="272">
        <v>53193</v>
      </c>
      <c r="B128" s="273" t="s">
        <v>1431</v>
      </c>
    </row>
    <row r="129" spans="1:2">
      <c r="A129" s="272">
        <v>53194</v>
      </c>
      <c r="B129" s="273" t="s">
        <v>1432</v>
      </c>
    </row>
    <row r="130" spans="1:2">
      <c r="A130" s="272">
        <v>53195</v>
      </c>
      <c r="B130" s="273" t="s">
        <v>1433</v>
      </c>
    </row>
    <row r="131" spans="1:2">
      <c r="A131" s="272">
        <v>53196</v>
      </c>
      <c r="B131" s="273" t="s">
        <v>1434</v>
      </c>
    </row>
    <row r="132" spans="1:2">
      <c r="A132" s="272">
        <v>53197</v>
      </c>
      <c r="B132" s="273" t="s">
        <v>1435</v>
      </c>
    </row>
    <row r="133" spans="1:2">
      <c r="A133" s="272">
        <v>53198</v>
      </c>
      <c r="B133" s="273" t="s">
        <v>1436</v>
      </c>
    </row>
    <row r="134" spans="1:2">
      <c r="A134" s="272">
        <v>53199</v>
      </c>
      <c r="B134" s="273" t="s">
        <v>1437</v>
      </c>
    </row>
    <row r="135" spans="1:2">
      <c r="A135" s="272">
        <v>53200</v>
      </c>
      <c r="B135" s="273" t="s">
        <v>1438</v>
      </c>
    </row>
    <row r="136" spans="1:2">
      <c r="A136" s="272">
        <v>53201</v>
      </c>
      <c r="B136" s="273" t="s">
        <v>1439</v>
      </c>
    </row>
    <row r="137" spans="1:2">
      <c r="A137" s="272">
        <v>53202</v>
      </c>
      <c r="B137" s="273" t="s">
        <v>1440</v>
      </c>
    </row>
    <row r="138" spans="1:2">
      <c r="A138" s="272">
        <v>53203</v>
      </c>
      <c r="B138" s="273" t="s">
        <v>1441</v>
      </c>
    </row>
    <row r="139" spans="1:2">
      <c r="A139" s="272">
        <v>53204</v>
      </c>
      <c r="B139" s="273" t="s">
        <v>1442</v>
      </c>
    </row>
    <row r="140" spans="1:2">
      <c r="A140" s="272">
        <v>53205</v>
      </c>
      <c r="B140" s="273" t="s">
        <v>1443</v>
      </c>
    </row>
    <row r="141" spans="1:2">
      <c r="A141" s="272">
        <v>53206</v>
      </c>
      <c r="B141" s="273" t="s">
        <v>1444</v>
      </c>
    </row>
    <row r="142" spans="1:2">
      <c r="A142" s="272">
        <v>53207</v>
      </c>
      <c r="B142" s="273" t="s">
        <v>1445</v>
      </c>
    </row>
    <row r="143" spans="1:2">
      <c r="A143" s="272">
        <v>53208</v>
      </c>
      <c r="B143" s="273" t="s">
        <v>1446</v>
      </c>
    </row>
    <row r="144" spans="1:2">
      <c r="A144" s="272">
        <v>53209</v>
      </c>
      <c r="B144" s="273" t="s">
        <v>1447</v>
      </c>
    </row>
    <row r="145" spans="1:2">
      <c r="A145" s="272">
        <v>53210</v>
      </c>
      <c r="B145" s="273" t="s">
        <v>1448</v>
      </c>
    </row>
    <row r="146" spans="1:2">
      <c r="A146" s="272">
        <v>53211</v>
      </c>
      <c r="B146" s="273" t="s">
        <v>1449</v>
      </c>
    </row>
    <row r="147" spans="1:2">
      <c r="A147" s="272">
        <v>53212</v>
      </c>
      <c r="B147" s="273" t="s">
        <v>1450</v>
      </c>
    </row>
    <row r="148" spans="1:2">
      <c r="A148" s="272">
        <v>53213</v>
      </c>
      <c r="B148" s="273" t="s">
        <v>1451</v>
      </c>
    </row>
    <row r="149" spans="1:2">
      <c r="A149" s="272">
        <v>53214</v>
      </c>
      <c r="B149" s="273" t="s">
        <v>1452</v>
      </c>
    </row>
    <row r="150" spans="1:2">
      <c r="A150" s="272">
        <v>53215</v>
      </c>
      <c r="B150" s="273" t="s">
        <v>1453</v>
      </c>
    </row>
    <row r="151" spans="1:2">
      <c r="A151" s="272">
        <v>53216</v>
      </c>
      <c r="B151" s="273" t="s">
        <v>1454</v>
      </c>
    </row>
    <row r="152" spans="1:2">
      <c r="A152" s="272">
        <v>53217</v>
      </c>
      <c r="B152" s="273" t="s">
        <v>1455</v>
      </c>
    </row>
    <row r="153" spans="1:2">
      <c r="A153" s="272">
        <v>53218</v>
      </c>
      <c r="B153" s="273" t="s">
        <v>1456</v>
      </c>
    </row>
    <row r="154" spans="1:2">
      <c r="A154" s="272">
        <v>53219</v>
      </c>
      <c r="B154" s="273" t="s">
        <v>1457</v>
      </c>
    </row>
    <row r="155" spans="1:2">
      <c r="A155" s="272">
        <v>53220</v>
      </c>
      <c r="B155" s="273" t="s">
        <v>1458</v>
      </c>
    </row>
    <row r="156" spans="1:2">
      <c r="A156" s="272">
        <v>53221</v>
      </c>
      <c r="B156" s="273" t="s">
        <v>1459</v>
      </c>
    </row>
    <row r="157" spans="1:2">
      <c r="A157" s="272">
        <v>53222</v>
      </c>
      <c r="B157" s="273" t="s">
        <v>1460</v>
      </c>
    </row>
    <row r="158" spans="1:2">
      <c r="A158" s="272">
        <v>53223</v>
      </c>
      <c r="B158" s="273" t="s">
        <v>1461</v>
      </c>
    </row>
    <row r="159" spans="1:2">
      <c r="A159" s="272">
        <v>53224</v>
      </c>
      <c r="B159" s="273" t="s">
        <v>1462</v>
      </c>
    </row>
    <row r="160" spans="1:2">
      <c r="A160" s="272">
        <v>53225</v>
      </c>
      <c r="B160" s="273" t="s">
        <v>1463</v>
      </c>
    </row>
    <row r="161" spans="1:2">
      <c r="A161" s="272">
        <v>53226</v>
      </c>
      <c r="B161" s="273" t="s">
        <v>1464</v>
      </c>
    </row>
    <row r="162" spans="1:2">
      <c r="A162" s="272">
        <v>53227</v>
      </c>
      <c r="B162" s="273" t="s">
        <v>1465</v>
      </c>
    </row>
    <row r="163" spans="1:2">
      <c r="A163" s="272">
        <v>53228</v>
      </c>
      <c r="B163" s="273" t="s">
        <v>1466</v>
      </c>
    </row>
    <row r="164" spans="1:2">
      <c r="A164" s="272">
        <v>53229</v>
      </c>
      <c r="B164" s="273" t="s">
        <v>1467</v>
      </c>
    </row>
    <row r="165" spans="1:2">
      <c r="A165" s="272">
        <v>53230</v>
      </c>
      <c r="B165" s="273" t="s">
        <v>1468</v>
      </c>
    </row>
    <row r="166" spans="1:2">
      <c r="A166" s="272">
        <v>53231</v>
      </c>
      <c r="B166" s="273" t="s">
        <v>1469</v>
      </c>
    </row>
    <row r="167" spans="1:2">
      <c r="A167" s="272">
        <v>53232</v>
      </c>
      <c r="B167" s="273" t="s">
        <v>1470</v>
      </c>
    </row>
    <row r="168" spans="1:2">
      <c r="A168" s="272">
        <v>53233</v>
      </c>
      <c r="B168" s="273" t="s">
        <v>1471</v>
      </c>
    </row>
    <row r="169" spans="1:2">
      <c r="A169" s="272">
        <v>53234</v>
      </c>
      <c r="B169" s="273" t="s">
        <v>1472</v>
      </c>
    </row>
    <row r="170" spans="1:2">
      <c r="A170" s="272">
        <v>53235</v>
      </c>
      <c r="B170" s="273" t="s">
        <v>1473</v>
      </c>
    </row>
    <row r="171" spans="1:2">
      <c r="A171" s="272">
        <v>53236</v>
      </c>
      <c r="B171" s="273" t="s">
        <v>1474</v>
      </c>
    </row>
    <row r="172" spans="1:2">
      <c r="A172" s="272">
        <v>53237</v>
      </c>
      <c r="B172" s="273" t="s">
        <v>1475</v>
      </c>
    </row>
    <row r="173" spans="1:2">
      <c r="A173" s="272">
        <v>53238</v>
      </c>
      <c r="B173" s="273" t="s">
        <v>1476</v>
      </c>
    </row>
    <row r="174" spans="1:2">
      <c r="A174" s="272">
        <v>53239</v>
      </c>
      <c r="B174" s="273" t="s">
        <v>1477</v>
      </c>
    </row>
    <row r="175" spans="1:2">
      <c r="A175" s="272">
        <v>53240</v>
      </c>
      <c r="B175" s="273" t="s">
        <v>1478</v>
      </c>
    </row>
    <row r="176" spans="1:2">
      <c r="A176" s="272">
        <v>53241</v>
      </c>
      <c r="B176" s="273" t="s">
        <v>1479</v>
      </c>
    </row>
    <row r="177" spans="1:2">
      <c r="A177" s="272">
        <v>53242</v>
      </c>
      <c r="B177" s="273" t="s">
        <v>1480</v>
      </c>
    </row>
    <row r="178" spans="1:2">
      <c r="A178" s="272">
        <v>53243</v>
      </c>
      <c r="B178" s="273" t="s">
        <v>1481</v>
      </c>
    </row>
    <row r="179" spans="1:2">
      <c r="A179" s="272">
        <v>53244</v>
      </c>
      <c r="B179" s="273" t="s">
        <v>1482</v>
      </c>
    </row>
    <row r="180" spans="1:2">
      <c r="A180" s="272">
        <v>53245</v>
      </c>
      <c r="B180" s="273" t="s">
        <v>1483</v>
      </c>
    </row>
    <row r="181" spans="1:2">
      <c r="A181" s="272">
        <v>53246</v>
      </c>
      <c r="B181" s="273" t="s">
        <v>1484</v>
      </c>
    </row>
    <row r="182" spans="1:2">
      <c r="A182" s="272">
        <v>53247</v>
      </c>
      <c r="B182" s="273" t="s">
        <v>1485</v>
      </c>
    </row>
    <row r="183" spans="1:2">
      <c r="A183" s="272">
        <v>53248</v>
      </c>
      <c r="B183" s="273" t="s">
        <v>1486</v>
      </c>
    </row>
    <row r="184" spans="1:2">
      <c r="A184" s="272">
        <v>53249</v>
      </c>
      <c r="B184" s="273" t="s">
        <v>1487</v>
      </c>
    </row>
    <row r="185" spans="1:2">
      <c r="A185" s="272">
        <v>53250</v>
      </c>
      <c r="B185" s="273" t="s">
        <v>1488</v>
      </c>
    </row>
    <row r="186" spans="1:2">
      <c r="A186" s="272">
        <v>53251</v>
      </c>
      <c r="B186" s="273" t="s">
        <v>1489</v>
      </c>
    </row>
    <row r="187" spans="1:2">
      <c r="A187" s="272">
        <v>53252</v>
      </c>
      <c r="B187" s="273" t="s">
        <v>1490</v>
      </c>
    </row>
    <row r="188" spans="1:2">
      <c r="A188" s="272">
        <v>53253</v>
      </c>
      <c r="B188" s="273" t="s">
        <v>1491</v>
      </c>
    </row>
    <row r="189" spans="1:2">
      <c r="A189" s="272">
        <v>53254</v>
      </c>
      <c r="B189" s="273" t="s">
        <v>1492</v>
      </c>
    </row>
    <row r="190" spans="1:2">
      <c r="A190" s="272">
        <v>53255</v>
      </c>
      <c r="B190" s="273" t="s">
        <v>1493</v>
      </c>
    </row>
    <row r="191" spans="1:2">
      <c r="A191" s="272">
        <v>53256</v>
      </c>
      <c r="B191" s="273" t="s">
        <v>1494</v>
      </c>
    </row>
    <row r="192" spans="1:2">
      <c r="A192" s="272">
        <v>53257</v>
      </c>
      <c r="B192" s="273" t="s">
        <v>1495</v>
      </c>
    </row>
    <row r="193" spans="1:2">
      <c r="A193" s="272">
        <v>53258</v>
      </c>
      <c r="B193" s="273" t="s">
        <v>1496</v>
      </c>
    </row>
    <row r="194" spans="1:2">
      <c r="A194" s="272">
        <v>53259</v>
      </c>
      <c r="B194" s="273" t="s">
        <v>1497</v>
      </c>
    </row>
    <row r="195" spans="1:2">
      <c r="A195" s="272">
        <v>53260</v>
      </c>
      <c r="B195" s="273" t="s">
        <v>1498</v>
      </c>
    </row>
    <row r="196" spans="1:2">
      <c r="A196" s="272">
        <v>53261</v>
      </c>
      <c r="B196" s="273" t="s">
        <v>1499</v>
      </c>
    </row>
    <row r="197" spans="1:2">
      <c r="A197" s="272">
        <v>53262</v>
      </c>
      <c r="B197" s="273" t="s">
        <v>1500</v>
      </c>
    </row>
    <row r="198" spans="1:2">
      <c r="A198" s="272">
        <v>53263</v>
      </c>
      <c r="B198" s="273" t="s">
        <v>1501</v>
      </c>
    </row>
    <row r="199" spans="1:2">
      <c r="A199" s="272">
        <v>53264</v>
      </c>
      <c r="B199" s="273" t="s">
        <v>1502</v>
      </c>
    </row>
    <row r="200" spans="1:2">
      <c r="A200" s="272">
        <v>53265</v>
      </c>
      <c r="B200" s="273" t="s">
        <v>1503</v>
      </c>
    </row>
    <row r="201" spans="1:2">
      <c r="A201" s="272">
        <v>53266</v>
      </c>
      <c r="B201" s="273" t="s">
        <v>1504</v>
      </c>
    </row>
    <row r="202" spans="1:2">
      <c r="A202" s="272">
        <v>53267</v>
      </c>
      <c r="B202" s="273" t="s">
        <v>1505</v>
      </c>
    </row>
    <row r="203" spans="1:2">
      <c r="A203" s="272">
        <v>53268</v>
      </c>
      <c r="B203" s="273" t="s">
        <v>1506</v>
      </c>
    </row>
    <row r="204" spans="1:2">
      <c r="A204" s="272">
        <v>53269</v>
      </c>
      <c r="B204" s="273" t="s">
        <v>1507</v>
      </c>
    </row>
    <row r="205" spans="1:2">
      <c r="A205" s="272">
        <v>53270</v>
      </c>
      <c r="B205" s="273" t="s">
        <v>1508</v>
      </c>
    </row>
    <row r="206" spans="1:2">
      <c r="A206" s="272">
        <v>53271</v>
      </c>
      <c r="B206" s="273" t="s">
        <v>1509</v>
      </c>
    </row>
    <row r="207" spans="1:2">
      <c r="A207" s="272">
        <v>53272</v>
      </c>
      <c r="B207" s="273" t="s">
        <v>1510</v>
      </c>
    </row>
    <row r="208" spans="1:2">
      <c r="A208" s="272">
        <v>53273</v>
      </c>
      <c r="B208" s="273" t="s">
        <v>1511</v>
      </c>
    </row>
    <row r="209" spans="1:2">
      <c r="A209" s="272">
        <v>53274</v>
      </c>
      <c r="B209" s="273" t="s">
        <v>1512</v>
      </c>
    </row>
    <row r="210" spans="1:2">
      <c r="A210" s="272">
        <v>53275</v>
      </c>
      <c r="B210" s="273" t="s">
        <v>1513</v>
      </c>
    </row>
    <row r="211" spans="1:2">
      <c r="A211" s="272">
        <v>53276</v>
      </c>
      <c r="B211" s="273" t="s">
        <v>1514</v>
      </c>
    </row>
    <row r="212" spans="1:2">
      <c r="A212" s="272">
        <v>53277</v>
      </c>
      <c r="B212" s="273" t="s">
        <v>1515</v>
      </c>
    </row>
    <row r="213" spans="1:2">
      <c r="A213" s="272">
        <v>53278</v>
      </c>
      <c r="B213" s="273" t="s">
        <v>1516</v>
      </c>
    </row>
    <row r="214" spans="1:2">
      <c r="A214" s="272">
        <v>53279</v>
      </c>
      <c r="B214" s="273" t="s">
        <v>1517</v>
      </c>
    </row>
    <row r="215" spans="1:2">
      <c r="A215" s="272">
        <v>53280</v>
      </c>
      <c r="B215" s="273" t="s">
        <v>1518</v>
      </c>
    </row>
    <row r="216" spans="1:2">
      <c r="A216" s="272">
        <v>53281</v>
      </c>
      <c r="B216" s="273" t="s">
        <v>1519</v>
      </c>
    </row>
    <row r="217" spans="1:2">
      <c r="A217" s="272">
        <v>53282</v>
      </c>
      <c r="B217" s="273" t="s">
        <v>1520</v>
      </c>
    </row>
    <row r="218" spans="1:2">
      <c r="A218" s="272">
        <v>53283</v>
      </c>
      <c r="B218" s="273" t="s">
        <v>1521</v>
      </c>
    </row>
    <row r="219" spans="1:2">
      <c r="A219" s="272">
        <v>53284</v>
      </c>
      <c r="B219" s="273" t="s">
        <v>1522</v>
      </c>
    </row>
    <row r="220" spans="1:2">
      <c r="A220" s="272">
        <v>53285</v>
      </c>
      <c r="B220" s="273" t="s">
        <v>1523</v>
      </c>
    </row>
    <row r="221" spans="1:2">
      <c r="A221" s="272">
        <v>53286</v>
      </c>
      <c r="B221" s="273" t="s">
        <v>1524</v>
      </c>
    </row>
    <row r="222" spans="1:2">
      <c r="A222" s="272">
        <v>53287</v>
      </c>
      <c r="B222" s="273" t="s">
        <v>1525</v>
      </c>
    </row>
    <row r="223" spans="1:2">
      <c r="A223" s="272">
        <v>53288</v>
      </c>
      <c r="B223" s="273" t="s">
        <v>1526</v>
      </c>
    </row>
    <row r="224" spans="1:2">
      <c r="A224" s="272">
        <v>53289</v>
      </c>
      <c r="B224" s="273" t="s">
        <v>1527</v>
      </c>
    </row>
    <row r="225" spans="1:2">
      <c r="A225" s="272">
        <v>53290</v>
      </c>
      <c r="B225" s="273" t="s">
        <v>1528</v>
      </c>
    </row>
    <row r="226" spans="1:2">
      <c r="A226" s="272">
        <v>53291</v>
      </c>
      <c r="B226" s="273" t="s">
        <v>1529</v>
      </c>
    </row>
    <row r="227" spans="1:2">
      <c r="A227" s="272">
        <v>53306</v>
      </c>
      <c r="B227" s="273" t="s">
        <v>1530</v>
      </c>
    </row>
    <row r="228" spans="1:2">
      <c r="A228" s="272">
        <v>53307</v>
      </c>
      <c r="B228" s="273" t="s">
        <v>1531</v>
      </c>
    </row>
    <row r="229" spans="1:2">
      <c r="A229" s="272">
        <v>53308</v>
      </c>
      <c r="B229" s="273" t="s">
        <v>1532</v>
      </c>
    </row>
    <row r="230" spans="1:2">
      <c r="A230" s="272">
        <v>53309</v>
      </c>
      <c r="B230" s="273" t="s">
        <v>1533</v>
      </c>
    </row>
    <row r="231" spans="1:2">
      <c r="A231" s="272">
        <v>53310</v>
      </c>
      <c r="B231" s="273" t="s">
        <v>1534</v>
      </c>
    </row>
    <row r="232" spans="1:2">
      <c r="A232" s="272">
        <v>53311</v>
      </c>
      <c r="B232" s="273" t="s">
        <v>1535</v>
      </c>
    </row>
    <row r="233" spans="1:2">
      <c r="A233" s="272">
        <v>53312</v>
      </c>
      <c r="B233" s="273" t="s">
        <v>1536</v>
      </c>
    </row>
    <row r="234" spans="1:2">
      <c r="A234" s="272">
        <v>53313</v>
      </c>
      <c r="B234" s="273" t="s">
        <v>1537</v>
      </c>
    </row>
    <row r="235" spans="1:2">
      <c r="A235" s="272">
        <v>53314</v>
      </c>
      <c r="B235" s="273" t="s">
        <v>1538</v>
      </c>
    </row>
    <row r="236" spans="1:2">
      <c r="A236" s="272">
        <v>53315</v>
      </c>
      <c r="B236" s="273" t="s">
        <v>1539</v>
      </c>
    </row>
    <row r="237" spans="1:2">
      <c r="A237" s="272">
        <v>53316</v>
      </c>
      <c r="B237" s="273" t="s">
        <v>1540</v>
      </c>
    </row>
    <row r="238" spans="1:2">
      <c r="A238" s="272">
        <v>53317</v>
      </c>
      <c r="B238" s="273" t="s">
        <v>1541</v>
      </c>
    </row>
    <row r="239" spans="1:2">
      <c r="A239" s="272">
        <v>53318</v>
      </c>
      <c r="B239" s="273" t="s">
        <v>1542</v>
      </c>
    </row>
    <row r="240" spans="1:2">
      <c r="A240" s="272">
        <v>53319</v>
      </c>
      <c r="B240" s="273" t="s">
        <v>1543</v>
      </c>
    </row>
    <row r="241" spans="1:2">
      <c r="A241" s="272">
        <v>53320</v>
      </c>
      <c r="B241" s="273" t="s">
        <v>1544</v>
      </c>
    </row>
    <row r="242" spans="1:2">
      <c r="A242" s="272">
        <v>53321</v>
      </c>
      <c r="B242" s="273" t="s">
        <v>1545</v>
      </c>
    </row>
    <row r="243" spans="1:2">
      <c r="A243" s="272">
        <v>53322</v>
      </c>
      <c r="B243" s="273" t="s">
        <v>1546</v>
      </c>
    </row>
    <row r="244" spans="1:2">
      <c r="A244" s="272">
        <v>53323</v>
      </c>
      <c r="B244" s="273" t="s">
        <v>1547</v>
      </c>
    </row>
    <row r="245" spans="1:2">
      <c r="A245" s="272">
        <v>53324</v>
      </c>
      <c r="B245" s="273" t="s">
        <v>1548</v>
      </c>
    </row>
    <row r="246" spans="1:2">
      <c r="A246" s="272">
        <v>53325</v>
      </c>
      <c r="B246" s="273" t="s">
        <v>1549</v>
      </c>
    </row>
    <row r="247" spans="1:2">
      <c r="A247" s="272">
        <v>53326</v>
      </c>
      <c r="B247" s="273" t="s">
        <v>1550</v>
      </c>
    </row>
    <row r="248" spans="1:2">
      <c r="A248" s="272">
        <v>53327</v>
      </c>
      <c r="B248" s="273" t="s">
        <v>1551</v>
      </c>
    </row>
    <row r="249" spans="1:2">
      <c r="A249" s="272">
        <v>53328</v>
      </c>
      <c r="B249" s="273" t="s">
        <v>1552</v>
      </c>
    </row>
    <row r="250" spans="1:2">
      <c r="A250" s="272">
        <v>53329</v>
      </c>
      <c r="B250" s="273" t="s">
        <v>1553</v>
      </c>
    </row>
    <row r="251" spans="1:2">
      <c r="A251" s="272">
        <v>53330</v>
      </c>
      <c r="B251" s="273" t="s">
        <v>1554</v>
      </c>
    </row>
    <row r="252" spans="1:2">
      <c r="A252" s="272">
        <v>53331</v>
      </c>
      <c r="B252" s="273" t="s">
        <v>1555</v>
      </c>
    </row>
    <row r="253" spans="1:2">
      <c r="A253" s="272">
        <v>53332</v>
      </c>
      <c r="B253" s="273" t="s">
        <v>1556</v>
      </c>
    </row>
    <row r="254" spans="1:2">
      <c r="A254" s="272">
        <v>53333</v>
      </c>
      <c r="B254" s="273" t="s">
        <v>1557</v>
      </c>
    </row>
    <row r="255" spans="1:2">
      <c r="A255" s="272">
        <v>53334</v>
      </c>
      <c r="B255" s="273" t="s">
        <v>1558</v>
      </c>
    </row>
    <row r="256" spans="1:2">
      <c r="A256" s="272">
        <v>53335</v>
      </c>
      <c r="B256" s="273" t="s">
        <v>1559</v>
      </c>
    </row>
    <row r="257" spans="1:2">
      <c r="A257" s="272">
        <v>53336</v>
      </c>
      <c r="B257" s="273" t="s">
        <v>1560</v>
      </c>
    </row>
    <row r="258" spans="1:2">
      <c r="A258" s="272">
        <v>53337</v>
      </c>
      <c r="B258" s="273" t="s">
        <v>1561</v>
      </c>
    </row>
    <row r="259" spans="1:2">
      <c r="A259" s="272">
        <v>53338</v>
      </c>
      <c r="B259" s="273" t="s">
        <v>1562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N107"/>
  <sheetViews>
    <sheetView workbookViewId="0">
      <pane xSplit="4" ySplit="3" topLeftCell="E78" activePane="bottomRight" state="frozen"/>
      <selection pane="topRight" activeCell="E1" sqref="E1"/>
      <selection pane="bottomLeft" activeCell="A4" sqref="A4"/>
      <selection pane="bottomRight" activeCell="E17" sqref="E17:E18"/>
    </sheetView>
  </sheetViews>
  <sheetFormatPr defaultColWidth="14.42578125" defaultRowHeight="15" customHeight="1"/>
  <cols>
    <col min="1" max="1" width="23.7109375" customWidth="1"/>
    <col min="2" max="2" width="15.140625" customWidth="1"/>
    <col min="3" max="3" width="15.5703125" customWidth="1"/>
    <col min="4" max="4" width="11.28515625" customWidth="1"/>
    <col min="5" max="5" width="44.7109375" customWidth="1"/>
    <col min="6" max="6" width="43.7109375" customWidth="1"/>
    <col min="7" max="7" width="23.140625" customWidth="1"/>
    <col min="8" max="8" width="24.5703125" customWidth="1"/>
    <col min="9" max="9" width="12.140625" customWidth="1"/>
    <col min="10" max="11" width="24.5703125" customWidth="1"/>
    <col min="12" max="12" width="11.28515625" customWidth="1"/>
    <col min="13" max="14" width="24.5703125" customWidth="1"/>
  </cols>
  <sheetData>
    <row r="1" spans="1:14" ht="12.75" customHeight="1">
      <c r="A1" s="596" t="s">
        <v>1563</v>
      </c>
      <c r="B1" s="597"/>
      <c r="C1" s="597"/>
      <c r="D1" s="597"/>
      <c r="E1" s="597"/>
      <c r="F1" s="597"/>
      <c r="G1" s="597"/>
      <c r="H1" s="597"/>
      <c r="I1" s="597"/>
      <c r="J1" s="597"/>
      <c r="K1" s="597"/>
      <c r="L1" s="597"/>
      <c r="M1" s="597"/>
      <c r="N1" s="274"/>
    </row>
    <row r="2" spans="1:14" ht="12.75" customHeight="1">
      <c r="A2" s="274"/>
      <c r="B2" s="275"/>
      <c r="C2" s="275"/>
      <c r="D2" s="276"/>
      <c r="E2" s="277"/>
      <c r="F2" s="277"/>
      <c r="G2" s="278"/>
      <c r="H2" s="277"/>
      <c r="I2" s="277"/>
      <c r="J2" s="277"/>
      <c r="K2" s="278"/>
      <c r="L2" s="277"/>
      <c r="M2" s="274"/>
      <c r="N2" s="274"/>
    </row>
    <row r="3" spans="1:14" ht="12.75" customHeight="1">
      <c r="A3" s="279" t="s">
        <v>1564</v>
      </c>
      <c r="B3" s="280" t="s">
        <v>1565</v>
      </c>
      <c r="C3" s="280" t="s">
        <v>1566</v>
      </c>
      <c r="D3" s="281" t="s">
        <v>1567</v>
      </c>
      <c r="E3" s="282" t="s">
        <v>1568</v>
      </c>
      <c r="F3" s="280" t="s">
        <v>1569</v>
      </c>
      <c r="G3" s="280" t="s">
        <v>1570</v>
      </c>
      <c r="H3" s="280" t="s">
        <v>1571</v>
      </c>
      <c r="I3" s="280" t="s">
        <v>1572</v>
      </c>
      <c r="J3" s="280" t="s">
        <v>1573</v>
      </c>
      <c r="K3" s="280" t="s">
        <v>1574</v>
      </c>
      <c r="L3" s="280" t="s">
        <v>1572</v>
      </c>
      <c r="M3" s="280" t="s">
        <v>1575</v>
      </c>
      <c r="N3" s="274"/>
    </row>
    <row r="4" spans="1:14" ht="12.75" customHeight="1">
      <c r="A4" s="578" t="s">
        <v>1576</v>
      </c>
      <c r="B4" s="598">
        <v>70100</v>
      </c>
      <c r="C4" s="586" t="s">
        <v>1577</v>
      </c>
      <c r="D4" s="369">
        <v>70105</v>
      </c>
      <c r="E4" s="370" t="s">
        <v>1578</v>
      </c>
      <c r="F4" s="371" t="s">
        <v>1579</v>
      </c>
      <c r="G4" s="370" t="s">
        <v>1580</v>
      </c>
      <c r="H4" s="372" t="s">
        <v>1581</v>
      </c>
      <c r="I4" s="372" t="s">
        <v>1582</v>
      </c>
      <c r="J4" s="372" t="s">
        <v>1583</v>
      </c>
      <c r="K4" s="373" t="s">
        <v>1584</v>
      </c>
      <c r="L4" s="373" t="s">
        <v>1582</v>
      </c>
      <c r="M4" s="374" t="s">
        <v>1585</v>
      </c>
      <c r="N4" s="274"/>
    </row>
    <row r="5" spans="1:14" ht="12.75" customHeight="1">
      <c r="A5" s="526"/>
      <c r="B5" s="525"/>
      <c r="C5" s="525"/>
      <c r="D5" s="565">
        <v>70106</v>
      </c>
      <c r="E5" s="566" t="s">
        <v>1586</v>
      </c>
      <c r="F5" s="586" t="s">
        <v>1587</v>
      </c>
      <c r="G5" s="566" t="s">
        <v>1588</v>
      </c>
      <c r="H5" s="586" t="s">
        <v>1589</v>
      </c>
      <c r="I5" s="586" t="s">
        <v>1590</v>
      </c>
      <c r="J5" s="566" t="s">
        <v>1591</v>
      </c>
      <c r="K5" s="566" t="s">
        <v>1592</v>
      </c>
      <c r="L5" s="601" t="s">
        <v>1582</v>
      </c>
      <c r="M5" s="586" t="s">
        <v>1593</v>
      </c>
      <c r="N5" s="274"/>
    </row>
    <row r="6" spans="1:14" ht="23.25" customHeight="1">
      <c r="A6" s="578" t="s">
        <v>1594</v>
      </c>
      <c r="B6" s="525"/>
      <c r="C6" s="525"/>
      <c r="D6" s="525"/>
      <c r="E6" s="525"/>
      <c r="F6" s="525"/>
      <c r="G6" s="525"/>
      <c r="H6" s="525"/>
      <c r="I6" s="525"/>
      <c r="J6" s="525"/>
      <c r="K6" s="525"/>
      <c r="L6" s="525"/>
      <c r="M6" s="525"/>
      <c r="N6" s="274"/>
    </row>
    <row r="7" spans="1:14" ht="22.5" customHeight="1">
      <c r="A7" s="526"/>
      <c r="B7" s="525"/>
      <c r="C7" s="525"/>
      <c r="D7" s="525"/>
      <c r="E7" s="525"/>
      <c r="F7" s="525"/>
      <c r="G7" s="525"/>
      <c r="H7" s="525"/>
      <c r="I7" s="525"/>
      <c r="J7" s="525"/>
      <c r="K7" s="525"/>
      <c r="L7" s="525"/>
      <c r="M7" s="525"/>
      <c r="N7" s="274"/>
    </row>
    <row r="8" spans="1:14" ht="70.5" customHeight="1">
      <c r="A8" s="578" t="s">
        <v>1595</v>
      </c>
      <c r="B8" s="526"/>
      <c r="C8" s="526"/>
      <c r="D8" s="526"/>
      <c r="E8" s="526"/>
      <c r="F8" s="526"/>
      <c r="G8" s="526"/>
      <c r="H8" s="526"/>
      <c r="I8" s="526"/>
      <c r="J8" s="526"/>
      <c r="K8" s="526"/>
      <c r="L8" s="526"/>
      <c r="M8" s="526"/>
      <c r="N8" s="274"/>
    </row>
    <row r="9" spans="1:14" ht="56.25" customHeight="1">
      <c r="A9" s="526"/>
      <c r="B9" s="599">
        <v>70400</v>
      </c>
      <c r="C9" s="578" t="s">
        <v>1596</v>
      </c>
      <c r="D9" s="375">
        <v>70429</v>
      </c>
      <c r="E9" s="376" t="s">
        <v>1597</v>
      </c>
      <c r="F9" s="377" t="s">
        <v>1598</v>
      </c>
      <c r="G9" s="376" t="s">
        <v>1599</v>
      </c>
      <c r="H9" s="378" t="s">
        <v>1600</v>
      </c>
      <c r="I9" s="378" t="s">
        <v>1582</v>
      </c>
      <c r="J9" s="377" t="s">
        <v>1601</v>
      </c>
      <c r="K9" s="378" t="s">
        <v>1602</v>
      </c>
      <c r="L9" s="378" t="s">
        <v>1582</v>
      </c>
      <c r="M9" s="377" t="s">
        <v>1603</v>
      </c>
      <c r="N9" s="274"/>
    </row>
    <row r="10" spans="1:14" ht="12.75" customHeight="1">
      <c r="A10" s="600" t="s">
        <v>1604</v>
      </c>
      <c r="B10" s="525"/>
      <c r="C10" s="525"/>
      <c r="D10" s="375">
        <v>70426</v>
      </c>
      <c r="E10" s="376" t="s">
        <v>1605</v>
      </c>
      <c r="F10" s="376" t="s">
        <v>1606</v>
      </c>
      <c r="G10" s="376" t="s">
        <v>1607</v>
      </c>
      <c r="H10" s="378" t="s">
        <v>1608</v>
      </c>
      <c r="I10" s="376" t="s">
        <v>1582</v>
      </c>
      <c r="J10" s="376" t="s">
        <v>1609</v>
      </c>
      <c r="K10" s="378" t="s">
        <v>1610</v>
      </c>
      <c r="L10" s="379" t="s">
        <v>1582</v>
      </c>
      <c r="M10" s="380" t="s">
        <v>1611</v>
      </c>
      <c r="N10" s="274"/>
    </row>
    <row r="11" spans="1:14" ht="12.75" customHeight="1">
      <c r="A11" s="526"/>
      <c r="B11" s="526"/>
      <c r="C11" s="526"/>
      <c r="D11" s="375">
        <v>70418</v>
      </c>
      <c r="E11" s="376" t="s">
        <v>1612</v>
      </c>
      <c r="F11" s="376" t="s">
        <v>1613</v>
      </c>
      <c r="G11" s="376" t="s">
        <v>1614</v>
      </c>
      <c r="H11" s="376" t="s">
        <v>1615</v>
      </c>
      <c r="I11" s="376" t="s">
        <v>324</v>
      </c>
      <c r="J11" s="376" t="s">
        <v>1616</v>
      </c>
      <c r="K11" s="376" t="s">
        <v>1617</v>
      </c>
      <c r="L11" s="379" t="s">
        <v>1582</v>
      </c>
      <c r="M11" s="380" t="s">
        <v>1618</v>
      </c>
      <c r="N11" s="274"/>
    </row>
    <row r="12" spans="1:14" ht="12.75" customHeight="1">
      <c r="A12" s="381" t="s">
        <v>1619</v>
      </c>
      <c r="B12" s="599">
        <v>71100</v>
      </c>
      <c r="C12" s="578" t="s">
        <v>1620</v>
      </c>
      <c r="D12" s="375">
        <v>71105</v>
      </c>
      <c r="E12" s="376" t="s">
        <v>1621</v>
      </c>
      <c r="F12" s="376" t="s">
        <v>1622</v>
      </c>
      <c r="G12" s="381" t="s">
        <v>1623</v>
      </c>
      <c r="H12" s="381" t="s">
        <v>1624</v>
      </c>
      <c r="I12" s="381" t="s">
        <v>1582</v>
      </c>
      <c r="J12" s="381" t="s">
        <v>1625</v>
      </c>
      <c r="K12" s="381" t="s">
        <v>1626</v>
      </c>
      <c r="L12" s="381" t="s">
        <v>1582</v>
      </c>
      <c r="M12" s="578" t="s">
        <v>1627</v>
      </c>
      <c r="N12" s="283"/>
    </row>
    <row r="13" spans="1:14" ht="12.75" customHeight="1">
      <c r="A13" s="381" t="s">
        <v>1628</v>
      </c>
      <c r="B13" s="526"/>
      <c r="C13" s="526"/>
      <c r="D13" s="375">
        <v>71101</v>
      </c>
      <c r="E13" s="376" t="s">
        <v>1629</v>
      </c>
      <c r="F13" s="376" t="s">
        <v>1630</v>
      </c>
      <c r="G13" s="376" t="s">
        <v>1631</v>
      </c>
      <c r="H13" s="377" t="s">
        <v>1632</v>
      </c>
      <c r="I13" s="377" t="s">
        <v>324</v>
      </c>
      <c r="J13" s="376" t="s">
        <v>1633</v>
      </c>
      <c r="K13" s="376" t="s">
        <v>1634</v>
      </c>
      <c r="L13" s="379" t="s">
        <v>1582</v>
      </c>
      <c r="M13" s="526"/>
      <c r="N13" s="283"/>
    </row>
    <row r="14" spans="1:14" ht="12.75" customHeight="1">
      <c r="A14" s="381" t="s">
        <v>1635</v>
      </c>
      <c r="B14" s="599">
        <v>70700</v>
      </c>
      <c r="C14" s="578" t="s">
        <v>1636</v>
      </c>
      <c r="D14" s="375">
        <v>70708</v>
      </c>
      <c r="E14" s="376" t="s">
        <v>1637</v>
      </c>
      <c r="F14" s="377" t="s">
        <v>1638</v>
      </c>
      <c r="G14" s="377" t="s">
        <v>1639</v>
      </c>
      <c r="H14" s="377" t="s">
        <v>1640</v>
      </c>
      <c r="I14" s="377" t="s">
        <v>1582</v>
      </c>
      <c r="J14" s="377" t="s">
        <v>1641</v>
      </c>
      <c r="K14" s="376" t="s">
        <v>1634</v>
      </c>
      <c r="L14" s="382" t="s">
        <v>1582</v>
      </c>
      <c r="M14" s="377" t="s">
        <v>1642</v>
      </c>
      <c r="N14" s="283"/>
    </row>
    <row r="15" spans="1:14" ht="12.75" customHeight="1">
      <c r="A15" s="383"/>
      <c r="B15" s="526"/>
      <c r="C15" s="526"/>
      <c r="D15" s="384">
        <v>70709</v>
      </c>
      <c r="E15" s="377" t="s">
        <v>1643</v>
      </c>
      <c r="F15" s="372" t="s">
        <v>1644</v>
      </c>
      <c r="G15" s="380" t="s">
        <v>1645</v>
      </c>
      <c r="H15" s="373" t="s">
        <v>1646</v>
      </c>
      <c r="I15" s="373" t="s">
        <v>324</v>
      </c>
      <c r="J15" s="381" t="s">
        <v>1647</v>
      </c>
      <c r="K15" s="373" t="s">
        <v>1648</v>
      </c>
      <c r="L15" s="385" t="s">
        <v>1582</v>
      </c>
      <c r="M15" s="377"/>
      <c r="N15" s="283"/>
    </row>
    <row r="16" spans="1:14" ht="12.75" customHeight="1">
      <c r="A16" s="381" t="s">
        <v>1649</v>
      </c>
      <c r="B16" s="565">
        <v>71500</v>
      </c>
      <c r="C16" s="566" t="s">
        <v>1650</v>
      </c>
      <c r="D16" s="375">
        <v>71506</v>
      </c>
      <c r="E16" s="376" t="s">
        <v>739</v>
      </c>
      <c r="F16" s="376" t="s">
        <v>1651</v>
      </c>
      <c r="G16" s="376" t="s">
        <v>1652</v>
      </c>
      <c r="H16" s="376" t="s">
        <v>1653</v>
      </c>
      <c r="I16" s="376" t="s">
        <v>1582</v>
      </c>
      <c r="J16" s="376" t="s">
        <v>1654</v>
      </c>
      <c r="K16" s="376"/>
      <c r="L16" s="376"/>
      <c r="M16" s="376" t="s">
        <v>1655</v>
      </c>
      <c r="N16" s="274"/>
    </row>
    <row r="17" spans="1:14" ht="12.75" customHeight="1">
      <c r="A17" s="381" t="s">
        <v>1656</v>
      </c>
      <c r="B17" s="525"/>
      <c r="C17" s="525"/>
      <c r="D17" s="565">
        <v>71502</v>
      </c>
      <c r="E17" s="566" t="s">
        <v>731</v>
      </c>
      <c r="F17" s="566" t="s">
        <v>1657</v>
      </c>
      <c r="G17" s="566" t="s">
        <v>1658</v>
      </c>
      <c r="H17" s="566" t="s">
        <v>1659</v>
      </c>
      <c r="I17" s="566" t="s">
        <v>1660</v>
      </c>
      <c r="J17" s="376" t="s">
        <v>1661</v>
      </c>
      <c r="K17" s="380" t="s">
        <v>1662</v>
      </c>
      <c r="L17" s="380" t="s">
        <v>1582</v>
      </c>
      <c r="M17" s="566" t="s">
        <v>1663</v>
      </c>
      <c r="N17" s="274"/>
    </row>
    <row r="18" spans="1:14" ht="181.5" customHeight="1">
      <c r="A18" s="381" t="s">
        <v>1664</v>
      </c>
      <c r="B18" s="525"/>
      <c r="C18" s="525"/>
      <c r="D18" s="526"/>
      <c r="E18" s="526"/>
      <c r="F18" s="526"/>
      <c r="G18" s="526"/>
      <c r="H18" s="526"/>
      <c r="I18" s="526"/>
      <c r="J18" s="376" t="s">
        <v>1665</v>
      </c>
      <c r="K18" s="380" t="s">
        <v>1666</v>
      </c>
      <c r="L18" s="380" t="s">
        <v>1667</v>
      </c>
      <c r="M18" s="525"/>
      <c r="N18" s="274"/>
    </row>
    <row r="19" spans="1:14" ht="12.75" customHeight="1">
      <c r="A19" s="381" t="s">
        <v>1668</v>
      </c>
      <c r="B19" s="525"/>
      <c r="C19" s="525"/>
      <c r="D19" s="375">
        <v>71507</v>
      </c>
      <c r="E19" s="376" t="s">
        <v>741</v>
      </c>
      <c r="F19" s="376" t="s">
        <v>1669</v>
      </c>
      <c r="G19" s="376" t="s">
        <v>1670</v>
      </c>
      <c r="H19" s="376" t="s">
        <v>1671</v>
      </c>
      <c r="I19" s="376" t="s">
        <v>324</v>
      </c>
      <c r="J19" s="376" t="s">
        <v>1672</v>
      </c>
      <c r="K19" s="380" t="s">
        <v>1662</v>
      </c>
      <c r="L19" s="380" t="s">
        <v>1582</v>
      </c>
      <c r="M19" s="525"/>
      <c r="N19" s="274"/>
    </row>
    <row r="20" spans="1:14" ht="60" customHeight="1">
      <c r="A20" s="381" t="s">
        <v>1673</v>
      </c>
      <c r="B20" s="526"/>
      <c r="C20" s="526"/>
      <c r="D20" s="375">
        <v>71508</v>
      </c>
      <c r="E20" s="376" t="s">
        <v>743</v>
      </c>
      <c r="F20" s="376" t="s">
        <v>1674</v>
      </c>
      <c r="G20" s="376" t="s">
        <v>1675</v>
      </c>
      <c r="H20" s="376" t="s">
        <v>1676</v>
      </c>
      <c r="I20" s="376"/>
      <c r="J20" s="376" t="s">
        <v>1677</v>
      </c>
      <c r="K20" s="380" t="s">
        <v>1662</v>
      </c>
      <c r="L20" s="380" t="s">
        <v>1582</v>
      </c>
      <c r="M20" s="526"/>
      <c r="N20" s="274"/>
    </row>
    <row r="21" spans="1:14" ht="26.25" customHeight="1">
      <c r="A21" s="578" t="s">
        <v>1678</v>
      </c>
      <c r="B21" s="565">
        <v>71400</v>
      </c>
      <c r="C21" s="566" t="s">
        <v>1679</v>
      </c>
      <c r="D21" s="574">
        <v>71406</v>
      </c>
      <c r="E21" s="566" t="s">
        <v>1680</v>
      </c>
      <c r="F21" s="577" t="s">
        <v>1681</v>
      </c>
      <c r="G21" s="566" t="s">
        <v>1682</v>
      </c>
      <c r="H21" s="566" t="s">
        <v>1683</v>
      </c>
      <c r="I21" s="376"/>
      <c r="J21" s="376" t="s">
        <v>1684</v>
      </c>
      <c r="K21" s="376" t="s">
        <v>1626</v>
      </c>
      <c r="L21" s="376" t="s">
        <v>1582</v>
      </c>
      <c r="M21" s="566" t="s">
        <v>1685</v>
      </c>
      <c r="N21" s="274"/>
    </row>
    <row r="22" spans="1:14" ht="12.75" customHeight="1">
      <c r="A22" s="525"/>
      <c r="B22" s="525"/>
      <c r="C22" s="525"/>
      <c r="D22" s="525"/>
      <c r="E22" s="525"/>
      <c r="F22" s="525"/>
      <c r="G22" s="526"/>
      <c r="H22" s="526"/>
      <c r="I22" s="376" t="s">
        <v>17</v>
      </c>
      <c r="J22" s="376" t="s">
        <v>1686</v>
      </c>
      <c r="K22" s="380" t="s">
        <v>1687</v>
      </c>
      <c r="L22" s="379" t="s">
        <v>324</v>
      </c>
      <c r="M22" s="525"/>
      <c r="N22" s="274"/>
    </row>
    <row r="23" spans="1:14" ht="12.75" customHeight="1">
      <c r="A23" s="526"/>
      <c r="B23" s="526"/>
      <c r="C23" s="526"/>
      <c r="D23" s="526"/>
      <c r="E23" s="526"/>
      <c r="F23" s="526"/>
      <c r="G23" s="376" t="s">
        <v>1688</v>
      </c>
      <c r="H23" s="376" t="s">
        <v>1689</v>
      </c>
      <c r="I23" s="376" t="s">
        <v>1690</v>
      </c>
      <c r="J23" s="376" t="s">
        <v>1691</v>
      </c>
      <c r="K23" s="376" t="s">
        <v>1626</v>
      </c>
      <c r="L23" s="379" t="s">
        <v>1582</v>
      </c>
      <c r="M23" s="526"/>
      <c r="N23" s="274"/>
    </row>
    <row r="24" spans="1:14" ht="48" customHeight="1">
      <c r="A24" s="578" t="s">
        <v>1692</v>
      </c>
      <c r="B24" s="565">
        <v>71600</v>
      </c>
      <c r="C24" s="566" t="s">
        <v>1693</v>
      </c>
      <c r="D24" s="574">
        <v>71602</v>
      </c>
      <c r="E24" s="566" t="s">
        <v>1694</v>
      </c>
      <c r="F24" s="566" t="s">
        <v>1695</v>
      </c>
      <c r="G24" s="566" t="s">
        <v>1696</v>
      </c>
      <c r="H24" s="566"/>
      <c r="I24" s="585"/>
      <c r="J24" s="566" t="s">
        <v>1697</v>
      </c>
      <c r="K24" s="376" t="s">
        <v>1698</v>
      </c>
      <c r="L24" s="379" t="s">
        <v>1699</v>
      </c>
      <c r="M24" s="586" t="s">
        <v>1700</v>
      </c>
      <c r="N24" s="274"/>
    </row>
    <row r="25" spans="1:14" ht="221.25" customHeight="1">
      <c r="A25" s="525"/>
      <c r="B25" s="526"/>
      <c r="C25" s="526"/>
      <c r="D25" s="526"/>
      <c r="E25" s="526"/>
      <c r="F25" s="526"/>
      <c r="G25" s="526"/>
      <c r="H25" s="526"/>
      <c r="I25" s="526"/>
      <c r="J25" s="526"/>
      <c r="K25" s="372" t="s">
        <v>1701</v>
      </c>
      <c r="L25" s="386" t="s">
        <v>1702</v>
      </c>
      <c r="M25" s="526"/>
      <c r="N25" s="284" t="s">
        <v>1703</v>
      </c>
    </row>
    <row r="26" spans="1:14" ht="51" customHeight="1">
      <c r="A26" s="526"/>
      <c r="B26" s="590">
        <v>71700</v>
      </c>
      <c r="C26" s="593" t="s">
        <v>1704</v>
      </c>
      <c r="D26" s="387">
        <v>71701</v>
      </c>
      <c r="E26" s="388" t="s">
        <v>1705</v>
      </c>
      <c r="F26" s="389" t="s">
        <v>1706</v>
      </c>
      <c r="G26" s="390" t="s">
        <v>1707</v>
      </c>
      <c r="H26" s="391" t="s">
        <v>1708</v>
      </c>
      <c r="I26" s="392" t="s">
        <v>322</v>
      </c>
      <c r="J26" s="393" t="s">
        <v>1709</v>
      </c>
      <c r="K26" s="390" t="s">
        <v>1710</v>
      </c>
      <c r="L26" s="394"/>
      <c r="M26" s="395"/>
      <c r="N26" s="284"/>
    </row>
    <row r="27" spans="1:14" ht="41.25" customHeight="1">
      <c r="A27" s="578"/>
      <c r="B27" s="591"/>
      <c r="C27" s="594"/>
      <c r="D27" s="574">
        <v>71702</v>
      </c>
      <c r="E27" s="566" t="s">
        <v>1711</v>
      </c>
      <c r="F27" s="587" t="s">
        <v>1712</v>
      </c>
      <c r="G27" s="390" t="s">
        <v>1713</v>
      </c>
      <c r="H27" s="396" t="s">
        <v>1714</v>
      </c>
      <c r="I27" s="397" t="s">
        <v>322</v>
      </c>
      <c r="J27" s="390" t="s">
        <v>1703</v>
      </c>
      <c r="K27" s="398" t="s">
        <v>1715</v>
      </c>
      <c r="L27" s="399" t="s">
        <v>1716</v>
      </c>
      <c r="M27" s="372"/>
      <c r="N27" s="285" t="s">
        <v>1717</v>
      </c>
    </row>
    <row r="28" spans="1:14" ht="41.25" customHeight="1">
      <c r="A28" s="525"/>
      <c r="B28" s="591"/>
      <c r="C28" s="594"/>
      <c r="D28" s="525"/>
      <c r="E28" s="525"/>
      <c r="F28" s="588"/>
      <c r="G28" s="587" t="s">
        <v>1718</v>
      </c>
      <c r="H28" s="396" t="s">
        <v>1719</v>
      </c>
      <c r="I28" s="397" t="s">
        <v>324</v>
      </c>
      <c r="J28" s="390" t="s">
        <v>1720</v>
      </c>
      <c r="K28" s="398" t="s">
        <v>1721</v>
      </c>
      <c r="L28" s="399" t="s">
        <v>322</v>
      </c>
      <c r="M28" s="372"/>
      <c r="N28" s="285"/>
    </row>
    <row r="29" spans="1:14" ht="57" customHeight="1">
      <c r="A29" s="526"/>
      <c r="B29" s="591"/>
      <c r="C29" s="594"/>
      <c r="D29" s="525"/>
      <c r="E29" s="525"/>
      <c r="F29" s="588"/>
      <c r="G29" s="588"/>
      <c r="H29" s="582" t="s">
        <v>1722</v>
      </c>
      <c r="I29" s="584" t="s">
        <v>1723</v>
      </c>
      <c r="J29" s="398" t="s">
        <v>1717</v>
      </c>
      <c r="K29" s="398" t="s">
        <v>1724</v>
      </c>
      <c r="L29" s="399" t="s">
        <v>322</v>
      </c>
      <c r="M29" s="372"/>
      <c r="N29" s="285"/>
    </row>
    <row r="30" spans="1:14" ht="41.25" customHeight="1">
      <c r="A30" s="378"/>
      <c r="B30" s="592"/>
      <c r="C30" s="595"/>
      <c r="D30" s="526"/>
      <c r="E30" s="526"/>
      <c r="F30" s="588"/>
      <c r="G30" s="588"/>
      <c r="H30" s="583"/>
      <c r="I30" s="583"/>
      <c r="J30" s="398" t="s">
        <v>1725</v>
      </c>
      <c r="K30" s="398" t="s">
        <v>1726</v>
      </c>
      <c r="L30" s="399" t="s">
        <v>322</v>
      </c>
      <c r="M30" s="372"/>
      <c r="N30" s="285"/>
    </row>
    <row r="31" spans="1:14" ht="54" customHeight="1">
      <c r="A31" s="579" t="s">
        <v>1727</v>
      </c>
      <c r="B31" s="565">
        <v>70800</v>
      </c>
      <c r="C31" s="566" t="s">
        <v>1728</v>
      </c>
      <c r="D31" s="565">
        <v>70801</v>
      </c>
      <c r="E31" s="566" t="s">
        <v>268</v>
      </c>
      <c r="F31" s="566" t="s">
        <v>1729</v>
      </c>
      <c r="G31" s="380" t="s">
        <v>1730</v>
      </c>
      <c r="H31" s="380" t="s">
        <v>1731</v>
      </c>
      <c r="I31" s="380" t="s">
        <v>1732</v>
      </c>
      <c r="J31" s="380" t="s">
        <v>1733</v>
      </c>
      <c r="K31" s="376" t="s">
        <v>1734</v>
      </c>
      <c r="L31" s="380" t="s">
        <v>1667</v>
      </c>
      <c r="M31" s="567" t="s">
        <v>1735</v>
      </c>
      <c r="N31" s="274"/>
    </row>
    <row r="32" spans="1:14" ht="34.5" customHeight="1">
      <c r="A32" s="525"/>
      <c r="B32" s="525"/>
      <c r="C32" s="525"/>
      <c r="D32" s="525"/>
      <c r="E32" s="525"/>
      <c r="F32" s="525"/>
      <c r="G32" s="376" t="s">
        <v>1736</v>
      </c>
      <c r="H32" s="380" t="s">
        <v>1737</v>
      </c>
      <c r="I32" s="376" t="s">
        <v>1732</v>
      </c>
      <c r="J32" s="376" t="s">
        <v>1738</v>
      </c>
      <c r="K32" s="376" t="s">
        <v>1739</v>
      </c>
      <c r="L32" s="376" t="s">
        <v>1699</v>
      </c>
      <c r="M32" s="525"/>
      <c r="N32" s="274"/>
    </row>
    <row r="33" spans="1:14" ht="34.5" customHeight="1">
      <c r="A33" s="525"/>
      <c r="B33" s="525"/>
      <c r="C33" s="525"/>
      <c r="D33" s="525"/>
      <c r="E33" s="525"/>
      <c r="F33" s="525"/>
      <c r="G33" s="566" t="s">
        <v>1740</v>
      </c>
      <c r="H33" s="566" t="s">
        <v>1741</v>
      </c>
      <c r="I33" s="566" t="s">
        <v>1732</v>
      </c>
      <c r="J33" s="376" t="s">
        <v>1742</v>
      </c>
      <c r="K33" s="376" t="s">
        <v>1743</v>
      </c>
      <c r="L33" s="376" t="s">
        <v>1744</v>
      </c>
      <c r="M33" s="525"/>
      <c r="N33" s="274"/>
    </row>
    <row r="34" spans="1:14" ht="12.75" customHeight="1">
      <c r="A34" s="525"/>
      <c r="B34" s="525"/>
      <c r="C34" s="525"/>
      <c r="D34" s="525"/>
      <c r="E34" s="525"/>
      <c r="F34" s="525"/>
      <c r="G34" s="525"/>
      <c r="H34" s="525"/>
      <c r="I34" s="525"/>
      <c r="J34" s="376" t="s">
        <v>1745</v>
      </c>
      <c r="K34" s="376" t="s">
        <v>1746</v>
      </c>
      <c r="L34" s="376" t="s">
        <v>1699</v>
      </c>
      <c r="M34" s="525"/>
      <c r="N34" s="274"/>
    </row>
    <row r="35" spans="1:14" ht="12.75" customHeight="1">
      <c r="A35" s="525"/>
      <c r="B35" s="525"/>
      <c r="C35" s="525"/>
      <c r="D35" s="526"/>
      <c r="E35" s="526"/>
      <c r="F35" s="526"/>
      <c r="G35" s="526"/>
      <c r="H35" s="526"/>
      <c r="I35" s="526"/>
      <c r="J35" s="376" t="s">
        <v>1747</v>
      </c>
      <c r="K35" s="376" t="s">
        <v>1748</v>
      </c>
      <c r="L35" s="376" t="s">
        <v>324</v>
      </c>
      <c r="M35" s="525"/>
      <c r="N35" s="274"/>
    </row>
    <row r="36" spans="1:14" ht="12.75" customHeight="1">
      <c r="A36" s="525"/>
      <c r="B36" s="525"/>
      <c r="C36" s="525"/>
      <c r="D36" s="565">
        <v>70802</v>
      </c>
      <c r="E36" s="566" t="s">
        <v>269</v>
      </c>
      <c r="F36" s="566" t="s">
        <v>1749</v>
      </c>
      <c r="G36" s="566" t="s">
        <v>1750</v>
      </c>
      <c r="H36" s="566" t="s">
        <v>1751</v>
      </c>
      <c r="I36" s="566" t="s">
        <v>1752</v>
      </c>
      <c r="J36" s="376" t="s">
        <v>1753</v>
      </c>
      <c r="K36" s="376" t="s">
        <v>1754</v>
      </c>
      <c r="L36" s="376" t="s">
        <v>1755</v>
      </c>
      <c r="M36" s="525"/>
      <c r="N36" s="274"/>
    </row>
    <row r="37" spans="1:14" ht="12.75" customHeight="1">
      <c r="A37" s="525"/>
      <c r="B37" s="525"/>
      <c r="C37" s="525"/>
      <c r="D37" s="525"/>
      <c r="E37" s="525"/>
      <c r="F37" s="525"/>
      <c r="G37" s="526"/>
      <c r="H37" s="526"/>
      <c r="I37" s="526"/>
      <c r="J37" s="376" t="s">
        <v>1756</v>
      </c>
      <c r="K37" s="376" t="s">
        <v>1757</v>
      </c>
      <c r="L37" s="376" t="s">
        <v>1758</v>
      </c>
      <c r="M37" s="525"/>
      <c r="N37" s="274"/>
    </row>
    <row r="38" spans="1:14" ht="12.75" customHeight="1">
      <c r="A38" s="525"/>
      <c r="B38" s="525"/>
      <c r="C38" s="525"/>
      <c r="D38" s="525"/>
      <c r="E38" s="525"/>
      <c r="F38" s="525"/>
      <c r="G38" s="380"/>
      <c r="H38" s="566" t="s">
        <v>1759</v>
      </c>
      <c r="I38" s="566" t="s">
        <v>1760</v>
      </c>
      <c r="J38" s="566" t="s">
        <v>1761</v>
      </c>
      <c r="K38" s="589" t="s">
        <v>1762</v>
      </c>
      <c r="L38" s="566" t="s">
        <v>1760</v>
      </c>
      <c r="M38" s="525"/>
      <c r="N38" s="274"/>
    </row>
    <row r="39" spans="1:14" ht="12.75" customHeight="1">
      <c r="A39" s="525"/>
      <c r="B39" s="525"/>
      <c r="C39" s="525"/>
      <c r="D39" s="525"/>
      <c r="E39" s="525"/>
      <c r="F39" s="525"/>
      <c r="G39" s="380"/>
      <c r="H39" s="525"/>
      <c r="I39" s="525"/>
      <c r="J39" s="525"/>
      <c r="K39" s="525"/>
      <c r="L39" s="525"/>
      <c r="M39" s="525"/>
      <c r="N39" s="274"/>
    </row>
    <row r="40" spans="1:14" ht="12.75" customHeight="1">
      <c r="A40" s="525"/>
      <c r="B40" s="525"/>
      <c r="C40" s="525"/>
      <c r="D40" s="526"/>
      <c r="E40" s="526"/>
      <c r="F40" s="526"/>
      <c r="G40" s="380"/>
      <c r="H40" s="525"/>
      <c r="I40" s="525"/>
      <c r="J40" s="526"/>
      <c r="K40" s="526"/>
      <c r="L40" s="526"/>
      <c r="M40" s="525"/>
      <c r="N40" s="274"/>
    </row>
    <row r="41" spans="1:14" ht="12.75" customHeight="1">
      <c r="A41" s="525"/>
      <c r="B41" s="525"/>
      <c r="C41" s="525"/>
      <c r="D41" s="565">
        <v>70803</v>
      </c>
      <c r="E41" s="566" t="s">
        <v>132</v>
      </c>
      <c r="F41" s="566" t="s">
        <v>1763</v>
      </c>
      <c r="G41" s="380"/>
      <c r="H41" s="525"/>
      <c r="I41" s="525"/>
      <c r="J41" s="376" t="s">
        <v>1764</v>
      </c>
      <c r="K41" s="380" t="s">
        <v>1765</v>
      </c>
      <c r="L41" s="376" t="s">
        <v>1758</v>
      </c>
      <c r="M41" s="525"/>
      <c r="N41" s="274"/>
    </row>
    <row r="42" spans="1:14" ht="12.75" customHeight="1">
      <c r="A42" s="525"/>
      <c r="B42" s="525"/>
      <c r="C42" s="525"/>
      <c r="D42" s="525"/>
      <c r="E42" s="525"/>
      <c r="F42" s="525"/>
      <c r="G42" s="380" t="s">
        <v>1766</v>
      </c>
      <c r="H42" s="526"/>
      <c r="I42" s="526"/>
      <c r="J42" s="376" t="s">
        <v>1767</v>
      </c>
      <c r="K42" s="380" t="s">
        <v>1748</v>
      </c>
      <c r="L42" s="376" t="s">
        <v>324</v>
      </c>
      <c r="M42" s="525"/>
      <c r="N42" s="274"/>
    </row>
    <row r="43" spans="1:14" ht="12.75" customHeight="1">
      <c r="A43" s="525"/>
      <c r="B43" s="525"/>
      <c r="C43" s="525"/>
      <c r="D43" s="525"/>
      <c r="E43" s="525"/>
      <c r="F43" s="525"/>
      <c r="G43" s="566" t="s">
        <v>1768</v>
      </c>
      <c r="H43" s="376"/>
      <c r="I43" s="566" t="s">
        <v>1760</v>
      </c>
      <c r="J43" s="566" t="s">
        <v>1769</v>
      </c>
      <c r="K43" s="589" t="s">
        <v>1770</v>
      </c>
      <c r="L43" s="566" t="s">
        <v>1771</v>
      </c>
      <c r="M43" s="525"/>
      <c r="N43" s="274"/>
    </row>
    <row r="44" spans="1:14" ht="12.75" customHeight="1">
      <c r="A44" s="525"/>
      <c r="B44" s="525"/>
      <c r="C44" s="525"/>
      <c r="D44" s="526"/>
      <c r="E44" s="526"/>
      <c r="F44" s="526"/>
      <c r="G44" s="526"/>
      <c r="H44" s="380" t="s">
        <v>1772</v>
      </c>
      <c r="I44" s="526"/>
      <c r="J44" s="526"/>
      <c r="K44" s="526"/>
      <c r="L44" s="526"/>
      <c r="M44" s="525"/>
      <c r="N44" s="274"/>
    </row>
    <row r="45" spans="1:14" ht="12.75" customHeight="1">
      <c r="A45" s="525"/>
      <c r="B45" s="525"/>
      <c r="C45" s="525"/>
      <c r="D45" s="565">
        <v>70804</v>
      </c>
      <c r="E45" s="566" t="s">
        <v>274</v>
      </c>
      <c r="F45" s="566" t="s">
        <v>1773</v>
      </c>
      <c r="G45" s="566" t="s">
        <v>1774</v>
      </c>
      <c r="H45" s="566" t="s">
        <v>1775</v>
      </c>
      <c r="I45" s="566" t="s">
        <v>1758</v>
      </c>
      <c r="J45" s="376" t="s">
        <v>1776</v>
      </c>
      <c r="K45" s="380" t="s">
        <v>1777</v>
      </c>
      <c r="L45" s="376" t="s">
        <v>1760</v>
      </c>
      <c r="M45" s="525"/>
      <c r="N45" s="274"/>
    </row>
    <row r="46" spans="1:14" ht="12.75" customHeight="1">
      <c r="A46" s="525"/>
      <c r="B46" s="525"/>
      <c r="C46" s="525"/>
      <c r="D46" s="525"/>
      <c r="E46" s="525"/>
      <c r="F46" s="525"/>
      <c r="G46" s="525"/>
      <c r="H46" s="525"/>
      <c r="I46" s="525"/>
      <c r="J46" s="376" t="s">
        <v>1778</v>
      </c>
      <c r="K46" s="380" t="s">
        <v>1779</v>
      </c>
      <c r="L46" s="376" t="s">
        <v>324</v>
      </c>
      <c r="M46" s="525"/>
      <c r="N46" s="274"/>
    </row>
    <row r="47" spans="1:14" ht="12.75" customHeight="1">
      <c r="A47" s="525"/>
      <c r="B47" s="525"/>
      <c r="C47" s="525"/>
      <c r="D47" s="525"/>
      <c r="E47" s="525"/>
      <c r="F47" s="525"/>
      <c r="G47" s="525"/>
      <c r="H47" s="525"/>
      <c r="I47" s="525"/>
      <c r="J47" s="566" t="s">
        <v>1780</v>
      </c>
      <c r="K47" s="589" t="s">
        <v>1748</v>
      </c>
      <c r="L47" s="566" t="s">
        <v>324</v>
      </c>
      <c r="M47" s="525"/>
      <c r="N47" s="274"/>
    </row>
    <row r="48" spans="1:14" ht="12.75" customHeight="1">
      <c r="A48" s="525"/>
      <c r="B48" s="525"/>
      <c r="C48" s="525"/>
      <c r="D48" s="525"/>
      <c r="E48" s="525"/>
      <c r="F48" s="525"/>
      <c r="G48" s="526"/>
      <c r="H48" s="526"/>
      <c r="I48" s="526"/>
      <c r="J48" s="526"/>
      <c r="K48" s="526"/>
      <c r="L48" s="526"/>
      <c r="M48" s="525"/>
      <c r="N48" s="274"/>
    </row>
    <row r="49" spans="1:14" ht="12.75" customHeight="1">
      <c r="A49" s="525"/>
      <c r="B49" s="525"/>
      <c r="C49" s="525"/>
      <c r="D49" s="525"/>
      <c r="E49" s="525"/>
      <c r="F49" s="525"/>
      <c r="G49" s="376" t="s">
        <v>1781</v>
      </c>
      <c r="H49" s="376" t="s">
        <v>1782</v>
      </c>
      <c r="I49" s="376" t="s">
        <v>1760</v>
      </c>
      <c r="J49" s="376" t="s">
        <v>1783</v>
      </c>
      <c r="K49" s="380" t="s">
        <v>1784</v>
      </c>
      <c r="L49" s="376" t="s">
        <v>1758</v>
      </c>
      <c r="M49" s="525"/>
      <c r="N49" s="274"/>
    </row>
    <row r="50" spans="1:14" ht="12.75" customHeight="1">
      <c r="A50" s="525"/>
      <c r="B50" s="525"/>
      <c r="C50" s="525"/>
      <c r="D50" s="525"/>
      <c r="E50" s="525"/>
      <c r="F50" s="525"/>
      <c r="G50" s="566" t="s">
        <v>1785</v>
      </c>
      <c r="H50" s="566" t="s">
        <v>1786</v>
      </c>
      <c r="I50" s="566" t="s">
        <v>1760</v>
      </c>
      <c r="J50" s="376" t="s">
        <v>1787</v>
      </c>
      <c r="K50" s="380" t="s">
        <v>1788</v>
      </c>
      <c r="L50" s="376" t="s">
        <v>322</v>
      </c>
      <c r="M50" s="525"/>
      <c r="N50" s="274"/>
    </row>
    <row r="51" spans="1:14" ht="12.75" customHeight="1">
      <c r="A51" s="525"/>
      <c r="B51" s="525"/>
      <c r="C51" s="525"/>
      <c r="D51" s="525"/>
      <c r="E51" s="525"/>
      <c r="F51" s="525"/>
      <c r="G51" s="525"/>
      <c r="H51" s="525"/>
      <c r="I51" s="525"/>
      <c r="J51" s="376" t="s">
        <v>1789</v>
      </c>
      <c r="K51" s="380" t="s">
        <v>1790</v>
      </c>
      <c r="L51" s="376" t="s">
        <v>324</v>
      </c>
      <c r="M51" s="525"/>
      <c r="N51" s="274"/>
    </row>
    <row r="52" spans="1:14" ht="12.75" customHeight="1">
      <c r="A52" s="525"/>
      <c r="B52" s="525"/>
      <c r="C52" s="525"/>
      <c r="D52" s="525"/>
      <c r="E52" s="525"/>
      <c r="F52" s="525"/>
      <c r="G52" s="526"/>
      <c r="H52" s="526"/>
      <c r="I52" s="526"/>
      <c r="J52" s="376" t="s">
        <v>1791</v>
      </c>
      <c r="K52" s="380" t="s">
        <v>1792</v>
      </c>
      <c r="L52" s="376" t="s">
        <v>322</v>
      </c>
      <c r="M52" s="525"/>
      <c r="N52" s="274"/>
    </row>
    <row r="53" spans="1:14" ht="12.75" customHeight="1">
      <c r="A53" s="525"/>
      <c r="B53" s="525"/>
      <c r="C53" s="525"/>
      <c r="D53" s="525"/>
      <c r="E53" s="525"/>
      <c r="F53" s="525"/>
      <c r="G53" s="566" t="s">
        <v>1793</v>
      </c>
      <c r="H53" s="566" t="s">
        <v>1794</v>
      </c>
      <c r="I53" s="566" t="s">
        <v>17</v>
      </c>
      <c r="J53" s="376" t="s">
        <v>1795</v>
      </c>
      <c r="K53" s="380" t="s">
        <v>1796</v>
      </c>
      <c r="L53" s="376" t="s">
        <v>17</v>
      </c>
      <c r="M53" s="525"/>
      <c r="N53" s="274"/>
    </row>
    <row r="54" spans="1:14" ht="12.75" customHeight="1">
      <c r="A54" s="526"/>
      <c r="B54" s="526"/>
      <c r="C54" s="526"/>
      <c r="D54" s="526"/>
      <c r="E54" s="526"/>
      <c r="F54" s="526"/>
      <c r="G54" s="526"/>
      <c r="H54" s="526"/>
      <c r="I54" s="526"/>
      <c r="J54" s="376" t="s">
        <v>1797</v>
      </c>
      <c r="K54" s="380" t="s">
        <v>1798</v>
      </c>
      <c r="L54" s="376" t="s">
        <v>17</v>
      </c>
      <c r="M54" s="525"/>
      <c r="N54" s="274"/>
    </row>
    <row r="55" spans="1:14" ht="12.75" customHeight="1">
      <c r="A55" s="578" t="s">
        <v>1799</v>
      </c>
      <c r="B55" s="565">
        <v>71700</v>
      </c>
      <c r="C55" s="566" t="s">
        <v>1800</v>
      </c>
      <c r="D55" s="574">
        <v>71703</v>
      </c>
      <c r="E55" s="566" t="s">
        <v>1801</v>
      </c>
      <c r="F55" s="578" t="s">
        <v>1802</v>
      </c>
      <c r="G55" s="376" t="s">
        <v>1803</v>
      </c>
      <c r="H55" s="376" t="s">
        <v>1804</v>
      </c>
      <c r="I55" s="376" t="s">
        <v>324</v>
      </c>
      <c r="J55" s="376" t="s">
        <v>1805</v>
      </c>
      <c r="K55" s="400" t="s">
        <v>1806</v>
      </c>
      <c r="L55" s="376" t="s">
        <v>1582</v>
      </c>
      <c r="M55" s="526"/>
      <c r="N55" s="274"/>
    </row>
    <row r="56" spans="1:14" ht="61.5" customHeight="1">
      <c r="A56" s="526"/>
      <c r="B56" s="526"/>
      <c r="C56" s="526"/>
      <c r="D56" s="526"/>
      <c r="E56" s="526"/>
      <c r="F56" s="526"/>
      <c r="G56" s="376" t="s">
        <v>1807</v>
      </c>
      <c r="H56" s="376" t="s">
        <v>1808</v>
      </c>
      <c r="I56" s="380" t="s">
        <v>324</v>
      </c>
      <c r="J56" s="380" t="s">
        <v>1809</v>
      </c>
      <c r="K56" s="400" t="s">
        <v>1810</v>
      </c>
      <c r="L56" s="376" t="s">
        <v>324</v>
      </c>
      <c r="M56" s="380" t="s">
        <v>1811</v>
      </c>
      <c r="N56" s="274"/>
    </row>
    <row r="57" spans="1:14" ht="73.5" customHeight="1">
      <c r="A57" s="564"/>
      <c r="B57" s="567">
        <v>71400</v>
      </c>
      <c r="C57" s="567" t="s">
        <v>1679</v>
      </c>
      <c r="D57" s="401">
        <v>71411</v>
      </c>
      <c r="E57" s="401" t="s">
        <v>1812</v>
      </c>
      <c r="F57" s="402" t="s">
        <v>1813</v>
      </c>
      <c r="G57" s="403" t="s">
        <v>1814</v>
      </c>
      <c r="H57" s="403" t="s">
        <v>1815</v>
      </c>
      <c r="I57" s="403" t="s">
        <v>1732</v>
      </c>
      <c r="J57" s="403" t="s">
        <v>1816</v>
      </c>
      <c r="K57" s="401" t="s">
        <v>1817</v>
      </c>
      <c r="L57" s="403" t="s">
        <v>1582</v>
      </c>
      <c r="M57" s="403" t="s">
        <v>1818</v>
      </c>
      <c r="N57" s="274"/>
    </row>
    <row r="58" spans="1:14" ht="100.5" customHeight="1">
      <c r="A58" s="525"/>
      <c r="B58" s="525"/>
      <c r="C58" s="525"/>
      <c r="D58" s="401">
        <v>71408</v>
      </c>
      <c r="E58" s="401" t="s">
        <v>1819</v>
      </c>
      <c r="F58" s="401" t="s">
        <v>1820</v>
      </c>
      <c r="G58" s="401" t="s">
        <v>1821</v>
      </c>
      <c r="H58" s="404" t="s">
        <v>1822</v>
      </c>
      <c r="I58" s="401" t="s">
        <v>1732</v>
      </c>
      <c r="J58" s="401" t="s">
        <v>1823</v>
      </c>
      <c r="K58" s="401" t="s">
        <v>1824</v>
      </c>
      <c r="L58" s="401" t="s">
        <v>1582</v>
      </c>
      <c r="M58" s="401" t="s">
        <v>1825</v>
      </c>
      <c r="N58" s="274"/>
    </row>
    <row r="59" spans="1:14" ht="42" customHeight="1">
      <c r="A59" s="525"/>
      <c r="B59" s="525"/>
      <c r="C59" s="525"/>
      <c r="D59" s="568">
        <v>71406</v>
      </c>
      <c r="E59" s="568" t="s">
        <v>1680</v>
      </c>
      <c r="F59" s="568" t="s">
        <v>1826</v>
      </c>
      <c r="G59" s="568" t="s">
        <v>1682</v>
      </c>
      <c r="H59" s="568" t="s">
        <v>1683</v>
      </c>
      <c r="I59" s="401"/>
      <c r="J59" s="401" t="s">
        <v>1684</v>
      </c>
      <c r="K59" s="401" t="s">
        <v>1626</v>
      </c>
      <c r="L59" s="401" t="s">
        <v>1582</v>
      </c>
      <c r="M59" s="568" t="s">
        <v>1685</v>
      </c>
      <c r="N59" s="274"/>
    </row>
    <row r="60" spans="1:14" ht="54" customHeight="1">
      <c r="A60" s="525"/>
      <c r="B60" s="525"/>
      <c r="C60" s="525"/>
      <c r="D60" s="525"/>
      <c r="E60" s="525"/>
      <c r="F60" s="525"/>
      <c r="G60" s="526"/>
      <c r="H60" s="526"/>
      <c r="I60" s="401" t="s">
        <v>17</v>
      </c>
      <c r="J60" s="401" t="s">
        <v>1686</v>
      </c>
      <c r="K60" s="403" t="s">
        <v>1687</v>
      </c>
      <c r="L60" s="405" t="s">
        <v>324</v>
      </c>
      <c r="M60" s="525"/>
      <c r="N60" s="274"/>
    </row>
    <row r="61" spans="1:14" ht="51.75" customHeight="1">
      <c r="A61" s="525"/>
      <c r="B61" s="525"/>
      <c r="C61" s="525"/>
      <c r="D61" s="526"/>
      <c r="E61" s="526"/>
      <c r="F61" s="526"/>
      <c r="G61" s="401" t="s">
        <v>1688</v>
      </c>
      <c r="H61" s="401" t="s">
        <v>1689</v>
      </c>
      <c r="I61" s="401" t="s">
        <v>1690</v>
      </c>
      <c r="J61" s="401" t="s">
        <v>1691</v>
      </c>
      <c r="K61" s="401" t="s">
        <v>1626</v>
      </c>
      <c r="L61" s="405" t="s">
        <v>1582</v>
      </c>
      <c r="M61" s="526"/>
      <c r="N61" s="274"/>
    </row>
    <row r="62" spans="1:14" ht="40.5" customHeight="1">
      <c r="A62" s="525"/>
      <c r="B62" s="525"/>
      <c r="C62" s="525"/>
      <c r="D62" s="568" t="s">
        <v>171</v>
      </c>
      <c r="E62" s="568" t="s">
        <v>1827</v>
      </c>
      <c r="F62" s="569" t="s">
        <v>1828</v>
      </c>
      <c r="G62" s="568" t="s">
        <v>1829</v>
      </c>
      <c r="H62" s="568" t="s">
        <v>1830</v>
      </c>
      <c r="I62" s="568" t="s">
        <v>1831</v>
      </c>
      <c r="J62" s="401" t="s">
        <v>1832</v>
      </c>
      <c r="K62" s="401" t="s">
        <v>1833</v>
      </c>
      <c r="L62" s="401" t="s">
        <v>324</v>
      </c>
      <c r="M62" s="568" t="s">
        <v>1834</v>
      </c>
      <c r="N62" s="274"/>
    </row>
    <row r="63" spans="1:14" ht="40.5" customHeight="1">
      <c r="A63" s="525"/>
      <c r="B63" s="525"/>
      <c r="C63" s="525"/>
      <c r="D63" s="525"/>
      <c r="E63" s="525"/>
      <c r="F63" s="525"/>
      <c r="G63" s="526"/>
      <c r="H63" s="526"/>
      <c r="I63" s="526"/>
      <c r="J63" s="401" t="s">
        <v>1835</v>
      </c>
      <c r="K63" s="401" t="s">
        <v>1836</v>
      </c>
      <c r="L63" s="401" t="s">
        <v>324</v>
      </c>
      <c r="M63" s="525"/>
      <c r="N63" s="274"/>
    </row>
    <row r="64" spans="1:14" ht="40.5" customHeight="1">
      <c r="A64" s="525"/>
      <c r="B64" s="525"/>
      <c r="C64" s="525"/>
      <c r="D64" s="526"/>
      <c r="E64" s="526"/>
      <c r="F64" s="526"/>
      <c r="G64" s="401" t="s">
        <v>1837</v>
      </c>
      <c r="H64" s="401" t="s">
        <v>1838</v>
      </c>
      <c r="I64" s="401" t="s">
        <v>1839</v>
      </c>
      <c r="J64" s="403" t="s">
        <v>1840</v>
      </c>
      <c r="K64" s="403" t="s">
        <v>1841</v>
      </c>
      <c r="L64" s="401" t="s">
        <v>1842</v>
      </c>
      <c r="M64" s="526"/>
      <c r="N64" s="274"/>
    </row>
    <row r="65" spans="1:14" ht="40.5" customHeight="1">
      <c r="A65" s="525"/>
      <c r="B65" s="525"/>
      <c r="C65" s="525"/>
      <c r="D65" s="568" t="s">
        <v>171</v>
      </c>
      <c r="E65" s="568" t="s">
        <v>1843</v>
      </c>
      <c r="F65" s="568" t="s">
        <v>1844</v>
      </c>
      <c r="G65" s="568" t="s">
        <v>1845</v>
      </c>
      <c r="H65" s="568" t="s">
        <v>1846</v>
      </c>
      <c r="I65" s="568" t="s">
        <v>1667</v>
      </c>
      <c r="J65" s="401" t="s">
        <v>1847</v>
      </c>
      <c r="K65" s="401" t="s">
        <v>1848</v>
      </c>
      <c r="L65" s="405" t="s">
        <v>1667</v>
      </c>
      <c r="M65" s="568" t="s">
        <v>1849</v>
      </c>
      <c r="N65" s="274"/>
    </row>
    <row r="66" spans="1:14" ht="40.5" customHeight="1">
      <c r="A66" s="525"/>
      <c r="B66" s="525"/>
      <c r="C66" s="525"/>
      <c r="D66" s="525"/>
      <c r="E66" s="525"/>
      <c r="F66" s="525"/>
      <c r="G66" s="526"/>
      <c r="H66" s="526"/>
      <c r="I66" s="525"/>
      <c r="J66" s="401" t="s">
        <v>1850</v>
      </c>
      <c r="K66" s="401" t="s">
        <v>1851</v>
      </c>
      <c r="L66" s="405" t="s">
        <v>1667</v>
      </c>
      <c r="M66" s="525"/>
      <c r="N66" s="274"/>
    </row>
    <row r="67" spans="1:14" ht="40.5" customHeight="1">
      <c r="A67" s="525"/>
      <c r="B67" s="525"/>
      <c r="C67" s="525"/>
      <c r="D67" s="526"/>
      <c r="E67" s="526"/>
      <c r="F67" s="526"/>
      <c r="G67" s="401" t="s">
        <v>1852</v>
      </c>
      <c r="H67" s="401" t="s">
        <v>1853</v>
      </c>
      <c r="I67" s="526"/>
      <c r="J67" s="401" t="s">
        <v>1854</v>
      </c>
      <c r="K67" s="403" t="s">
        <v>1841</v>
      </c>
      <c r="L67" s="405" t="s">
        <v>1582</v>
      </c>
      <c r="M67" s="526"/>
      <c r="N67" s="274"/>
    </row>
    <row r="68" spans="1:14" ht="40.5" customHeight="1">
      <c r="A68" s="525"/>
      <c r="B68" s="525"/>
      <c r="C68" s="525"/>
      <c r="D68" s="568" t="s">
        <v>171</v>
      </c>
      <c r="E68" s="568" t="s">
        <v>1855</v>
      </c>
      <c r="F68" s="569" t="s">
        <v>1856</v>
      </c>
      <c r="G68" s="568" t="s">
        <v>1857</v>
      </c>
      <c r="H68" s="568" t="s">
        <v>1858</v>
      </c>
      <c r="I68" s="568" t="s">
        <v>1859</v>
      </c>
      <c r="J68" s="401" t="s">
        <v>1860</v>
      </c>
      <c r="K68" s="401" t="s">
        <v>1861</v>
      </c>
      <c r="L68" s="405" t="s">
        <v>1667</v>
      </c>
      <c r="M68" s="568" t="s">
        <v>1862</v>
      </c>
      <c r="N68" s="274"/>
    </row>
    <row r="69" spans="1:14" ht="40.5" customHeight="1">
      <c r="A69" s="525"/>
      <c r="B69" s="525"/>
      <c r="C69" s="525"/>
      <c r="D69" s="526"/>
      <c r="E69" s="526"/>
      <c r="F69" s="526"/>
      <c r="G69" s="526"/>
      <c r="H69" s="526"/>
      <c r="I69" s="526"/>
      <c r="J69" s="401" t="s">
        <v>1863</v>
      </c>
      <c r="K69" s="401" t="s">
        <v>1864</v>
      </c>
      <c r="L69" s="405" t="s">
        <v>1667</v>
      </c>
      <c r="M69" s="526"/>
      <c r="N69" s="274"/>
    </row>
    <row r="70" spans="1:14" ht="40.5" customHeight="1">
      <c r="A70" s="525"/>
      <c r="B70" s="525"/>
      <c r="C70" s="525"/>
      <c r="D70" s="568" t="s">
        <v>171</v>
      </c>
      <c r="E70" s="568" t="s">
        <v>1865</v>
      </c>
      <c r="F70" s="570" t="s">
        <v>1866</v>
      </c>
      <c r="G70" s="568" t="s">
        <v>1867</v>
      </c>
      <c r="H70" s="568" t="s">
        <v>1868</v>
      </c>
      <c r="I70" s="401" t="s">
        <v>324</v>
      </c>
      <c r="J70" s="401" t="s">
        <v>1869</v>
      </c>
      <c r="K70" s="401" t="s">
        <v>1870</v>
      </c>
      <c r="L70" s="401" t="s">
        <v>1667</v>
      </c>
      <c r="M70" s="568" t="s">
        <v>1871</v>
      </c>
      <c r="N70" s="274"/>
    </row>
    <row r="71" spans="1:14" ht="40.5" customHeight="1">
      <c r="A71" s="525"/>
      <c r="B71" s="525"/>
      <c r="C71" s="525"/>
      <c r="D71" s="526"/>
      <c r="E71" s="526"/>
      <c r="F71" s="526"/>
      <c r="G71" s="526"/>
      <c r="H71" s="526"/>
      <c r="I71" s="401"/>
      <c r="J71" s="401" t="s">
        <v>1872</v>
      </c>
      <c r="K71" s="401" t="s">
        <v>1873</v>
      </c>
      <c r="L71" s="405" t="s">
        <v>324</v>
      </c>
      <c r="M71" s="526"/>
      <c r="N71" s="274"/>
    </row>
    <row r="72" spans="1:14" ht="40.5" customHeight="1">
      <c r="A72" s="525"/>
      <c r="B72" s="525"/>
      <c r="C72" s="525"/>
      <c r="D72" s="568" t="s">
        <v>171</v>
      </c>
      <c r="E72" s="568" t="s">
        <v>1874</v>
      </c>
      <c r="F72" s="568" t="s">
        <v>1875</v>
      </c>
      <c r="G72" s="568" t="s">
        <v>1876</v>
      </c>
      <c r="H72" s="568" t="s">
        <v>1877</v>
      </c>
      <c r="I72" s="581" t="s">
        <v>324</v>
      </c>
      <c r="J72" s="401" t="s">
        <v>1878</v>
      </c>
      <c r="K72" s="401" t="s">
        <v>1879</v>
      </c>
      <c r="L72" s="401" t="s">
        <v>324</v>
      </c>
      <c r="M72" s="568" t="s">
        <v>1880</v>
      </c>
      <c r="N72" s="274"/>
    </row>
    <row r="73" spans="1:14" ht="60" customHeight="1">
      <c r="A73" s="525"/>
      <c r="B73" s="525"/>
      <c r="C73" s="525"/>
      <c r="D73" s="526"/>
      <c r="E73" s="526"/>
      <c r="F73" s="526"/>
      <c r="G73" s="526"/>
      <c r="H73" s="526"/>
      <c r="I73" s="526"/>
      <c r="J73" s="401" t="s">
        <v>1881</v>
      </c>
      <c r="K73" s="401" t="s">
        <v>1882</v>
      </c>
      <c r="L73" s="401" t="s">
        <v>324</v>
      </c>
      <c r="M73" s="526"/>
      <c r="N73" s="274"/>
    </row>
    <row r="74" spans="1:14" ht="40.5" customHeight="1">
      <c r="A74" s="525"/>
      <c r="B74" s="525"/>
      <c r="C74" s="525"/>
      <c r="D74" s="568" t="s">
        <v>171</v>
      </c>
      <c r="E74" s="568" t="s">
        <v>1883</v>
      </c>
      <c r="F74" s="570" t="s">
        <v>1884</v>
      </c>
      <c r="G74" s="568" t="s">
        <v>1885</v>
      </c>
      <c r="H74" s="568" t="s">
        <v>1886</v>
      </c>
      <c r="I74" s="581" t="s">
        <v>324</v>
      </c>
      <c r="J74" s="401" t="s">
        <v>1887</v>
      </c>
      <c r="K74" s="401" t="s">
        <v>1888</v>
      </c>
      <c r="L74" s="405" t="s">
        <v>324</v>
      </c>
      <c r="M74" s="568" t="s">
        <v>1889</v>
      </c>
      <c r="N74" s="274"/>
    </row>
    <row r="75" spans="1:14" ht="71.25" customHeight="1">
      <c r="A75" s="525"/>
      <c r="B75" s="525"/>
      <c r="C75" s="525"/>
      <c r="D75" s="526"/>
      <c r="E75" s="526"/>
      <c r="F75" s="526"/>
      <c r="G75" s="526"/>
      <c r="H75" s="526"/>
      <c r="I75" s="526"/>
      <c r="J75" s="401" t="s">
        <v>1890</v>
      </c>
      <c r="K75" s="401" t="s">
        <v>1891</v>
      </c>
      <c r="L75" s="405" t="s">
        <v>324</v>
      </c>
      <c r="M75" s="526"/>
      <c r="N75" s="274"/>
    </row>
    <row r="76" spans="1:14" ht="40.5" customHeight="1">
      <c r="A76" s="525"/>
      <c r="B76" s="525"/>
      <c r="C76" s="525"/>
      <c r="D76" s="568" t="s">
        <v>171</v>
      </c>
      <c r="E76" s="568" t="s">
        <v>1892</v>
      </c>
      <c r="F76" s="570" t="s">
        <v>1893</v>
      </c>
      <c r="G76" s="568" t="s">
        <v>1894</v>
      </c>
      <c r="H76" s="568" t="s">
        <v>1895</v>
      </c>
      <c r="I76" s="568" t="s">
        <v>324</v>
      </c>
      <c r="J76" s="568" t="s">
        <v>1896</v>
      </c>
      <c r="K76" s="401" t="s">
        <v>1897</v>
      </c>
      <c r="L76" s="405" t="s">
        <v>1582</v>
      </c>
      <c r="M76" s="568" t="s">
        <v>1898</v>
      </c>
      <c r="N76" s="274"/>
    </row>
    <row r="77" spans="1:14" ht="40.5" customHeight="1">
      <c r="A77" s="526"/>
      <c r="B77" s="526"/>
      <c r="C77" s="526"/>
      <c r="D77" s="526"/>
      <c r="E77" s="526"/>
      <c r="F77" s="526"/>
      <c r="G77" s="526"/>
      <c r="H77" s="526"/>
      <c r="I77" s="526"/>
      <c r="J77" s="526"/>
      <c r="K77" s="401" t="s">
        <v>1899</v>
      </c>
      <c r="L77" s="401" t="s">
        <v>1900</v>
      </c>
      <c r="M77" s="526"/>
      <c r="N77" s="274"/>
    </row>
    <row r="78" spans="1:14" ht="57" customHeight="1">
      <c r="A78" s="564"/>
      <c r="B78" s="565">
        <v>71900</v>
      </c>
      <c r="C78" s="566" t="s">
        <v>1901</v>
      </c>
      <c r="D78" s="406">
        <v>71902</v>
      </c>
      <c r="E78" s="403" t="s">
        <v>1902</v>
      </c>
      <c r="F78" s="567" t="s">
        <v>1903</v>
      </c>
      <c r="G78" s="406" t="s">
        <v>1904</v>
      </c>
      <c r="H78" s="406" t="s">
        <v>1905</v>
      </c>
      <c r="I78" s="407" t="s">
        <v>1723</v>
      </c>
      <c r="J78" s="408" t="s">
        <v>1906</v>
      </c>
      <c r="K78" s="409" t="s">
        <v>1907</v>
      </c>
      <c r="L78" s="410" t="s">
        <v>322</v>
      </c>
      <c r="M78" s="274"/>
      <c r="N78" s="274"/>
    </row>
    <row r="79" spans="1:14" ht="33" customHeight="1">
      <c r="A79" s="525"/>
      <c r="B79" s="525"/>
      <c r="C79" s="525"/>
      <c r="D79" s="406">
        <v>71902</v>
      </c>
      <c r="E79" s="403" t="s">
        <v>1902</v>
      </c>
      <c r="F79" s="525"/>
      <c r="G79" s="575" t="s">
        <v>126</v>
      </c>
      <c r="H79" s="575" t="s">
        <v>1908</v>
      </c>
      <c r="I79" s="575" t="s">
        <v>322</v>
      </c>
      <c r="J79" s="580" t="s">
        <v>1909</v>
      </c>
      <c r="K79" s="409" t="s">
        <v>1910</v>
      </c>
      <c r="L79" s="411" t="s">
        <v>324</v>
      </c>
      <c r="M79" s="274"/>
      <c r="N79" s="274"/>
    </row>
    <row r="80" spans="1:14" ht="57" customHeight="1">
      <c r="A80" s="526"/>
      <c r="B80" s="526"/>
      <c r="C80" s="526"/>
      <c r="D80" s="406">
        <v>71902</v>
      </c>
      <c r="E80" s="403" t="s">
        <v>1902</v>
      </c>
      <c r="F80" s="526"/>
      <c r="G80" s="526"/>
      <c r="H80" s="526"/>
      <c r="I80" s="526"/>
      <c r="J80" s="526"/>
      <c r="K80" s="409" t="s">
        <v>1911</v>
      </c>
      <c r="L80" s="410" t="s">
        <v>322</v>
      </c>
      <c r="M80" s="274"/>
      <c r="N80" s="274"/>
    </row>
    <row r="81" spans="1:14" ht="27.75" customHeight="1">
      <c r="A81" s="564"/>
      <c r="B81" s="565">
        <v>72200</v>
      </c>
      <c r="C81" s="566" t="s">
        <v>1912</v>
      </c>
      <c r="D81" s="406">
        <v>72206</v>
      </c>
      <c r="E81" s="403" t="s">
        <v>1913</v>
      </c>
      <c r="F81" s="577" t="s">
        <v>1914</v>
      </c>
      <c r="G81" s="576" t="s">
        <v>1915</v>
      </c>
      <c r="H81" s="412" t="s">
        <v>1916</v>
      </c>
      <c r="I81" s="410" t="s">
        <v>322</v>
      </c>
      <c r="J81" s="412" t="s">
        <v>1917</v>
      </c>
      <c r="K81" s="409" t="s">
        <v>1918</v>
      </c>
      <c r="L81" s="410" t="s">
        <v>17</v>
      </c>
      <c r="M81" s="274"/>
      <c r="N81" s="274"/>
    </row>
    <row r="82" spans="1:14" ht="27.75" customHeight="1">
      <c r="A82" s="525"/>
      <c r="B82" s="525"/>
      <c r="C82" s="525"/>
      <c r="D82" s="406">
        <v>72206</v>
      </c>
      <c r="E82" s="403" t="s">
        <v>1913</v>
      </c>
      <c r="F82" s="525"/>
      <c r="G82" s="525"/>
      <c r="H82" s="279"/>
      <c r="I82" s="279"/>
      <c r="J82" s="412" t="s">
        <v>1919</v>
      </c>
      <c r="K82" s="409" t="s">
        <v>1920</v>
      </c>
      <c r="L82" s="410" t="s">
        <v>324</v>
      </c>
      <c r="M82" s="274"/>
      <c r="N82" s="274"/>
    </row>
    <row r="83" spans="1:14" ht="46.5" customHeight="1">
      <c r="A83" s="525"/>
      <c r="B83" s="525"/>
      <c r="C83" s="525"/>
      <c r="D83" s="406">
        <v>72206</v>
      </c>
      <c r="E83" s="403" t="s">
        <v>1913</v>
      </c>
      <c r="F83" s="525"/>
      <c r="G83" s="525"/>
      <c r="H83" s="412" t="s">
        <v>1921</v>
      </c>
      <c r="I83" s="410" t="s">
        <v>322</v>
      </c>
      <c r="J83" s="571" t="s">
        <v>1922</v>
      </c>
      <c r="K83" s="409" t="s">
        <v>1923</v>
      </c>
      <c r="L83" s="411" t="s">
        <v>324</v>
      </c>
      <c r="M83" s="274"/>
      <c r="N83" s="274"/>
    </row>
    <row r="84" spans="1:14" ht="27.75" customHeight="1">
      <c r="A84" s="525"/>
      <c r="B84" s="525"/>
      <c r="C84" s="525"/>
      <c r="D84" s="406">
        <v>72206</v>
      </c>
      <c r="E84" s="403" t="s">
        <v>1913</v>
      </c>
      <c r="F84" s="526"/>
      <c r="G84" s="526"/>
      <c r="H84" s="413"/>
      <c r="I84" s="413"/>
      <c r="J84" s="526"/>
      <c r="K84" s="409" t="s">
        <v>1924</v>
      </c>
      <c r="L84" s="411" t="s">
        <v>324</v>
      </c>
      <c r="M84" s="274"/>
      <c r="N84" s="274"/>
    </row>
    <row r="85" spans="1:14" ht="27.75" customHeight="1">
      <c r="A85" s="525"/>
      <c r="B85" s="525"/>
      <c r="C85" s="525"/>
      <c r="D85" s="406" t="s">
        <v>1925</v>
      </c>
      <c r="E85" s="403" t="s">
        <v>1926</v>
      </c>
      <c r="F85" s="567" t="s">
        <v>1927</v>
      </c>
      <c r="G85" s="414" t="s">
        <v>1928</v>
      </c>
      <c r="H85" s="413" t="s">
        <v>1929</v>
      </c>
      <c r="I85" s="413" t="s">
        <v>322</v>
      </c>
      <c r="J85" s="409" t="s">
        <v>1930</v>
      </c>
      <c r="K85" s="409" t="s">
        <v>1931</v>
      </c>
      <c r="L85" s="410" t="s">
        <v>324</v>
      </c>
      <c r="M85" s="274"/>
      <c r="N85" s="274"/>
    </row>
    <row r="86" spans="1:14" ht="27.75" customHeight="1">
      <c r="A86" s="525"/>
      <c r="B86" s="525"/>
      <c r="C86" s="525"/>
      <c r="D86" s="406" t="s">
        <v>1925</v>
      </c>
      <c r="E86" s="403" t="s">
        <v>1926</v>
      </c>
      <c r="F86" s="526"/>
      <c r="G86" s="409" t="s">
        <v>1932</v>
      </c>
      <c r="H86" s="409" t="s">
        <v>1933</v>
      </c>
      <c r="I86" s="413" t="s">
        <v>324</v>
      </c>
      <c r="J86" s="409" t="s">
        <v>1934</v>
      </c>
      <c r="K86" s="409" t="s">
        <v>1935</v>
      </c>
      <c r="L86" s="410" t="s">
        <v>324</v>
      </c>
      <c r="M86" s="274"/>
      <c r="N86" s="274"/>
    </row>
    <row r="87" spans="1:14" ht="27.75" customHeight="1">
      <c r="A87" s="525"/>
      <c r="B87" s="525"/>
      <c r="C87" s="525"/>
      <c r="D87" s="408">
        <v>72208</v>
      </c>
      <c r="E87" s="403" t="s">
        <v>1936</v>
      </c>
      <c r="F87" s="567" t="s">
        <v>1937</v>
      </c>
      <c r="G87" s="409" t="s">
        <v>1938</v>
      </c>
      <c r="H87" s="409" t="s">
        <v>1939</v>
      </c>
      <c r="I87" s="410" t="s">
        <v>322</v>
      </c>
      <c r="J87" s="408" t="s">
        <v>1940</v>
      </c>
      <c r="K87" s="409" t="s">
        <v>1941</v>
      </c>
      <c r="L87" s="410" t="s">
        <v>324</v>
      </c>
      <c r="M87" s="274"/>
      <c r="N87" s="274"/>
    </row>
    <row r="88" spans="1:14" ht="27.75" customHeight="1">
      <c r="A88" s="525"/>
      <c r="B88" s="525"/>
      <c r="C88" s="525"/>
      <c r="D88" s="408">
        <v>72208</v>
      </c>
      <c r="E88" s="403" t="s">
        <v>1936</v>
      </c>
      <c r="F88" s="525"/>
      <c r="G88" s="571" t="s">
        <v>1942</v>
      </c>
      <c r="H88" s="571" t="s">
        <v>1943</v>
      </c>
      <c r="I88" s="571" t="s">
        <v>324</v>
      </c>
      <c r="J88" s="408" t="s">
        <v>1944</v>
      </c>
      <c r="K88" s="409" t="s">
        <v>1945</v>
      </c>
      <c r="L88" s="410" t="s">
        <v>324</v>
      </c>
      <c r="M88" s="274"/>
      <c r="N88" s="274"/>
    </row>
    <row r="89" spans="1:14" ht="53.25" customHeight="1">
      <c r="A89" s="526"/>
      <c r="B89" s="526"/>
      <c r="C89" s="526"/>
      <c r="D89" s="408">
        <v>72208</v>
      </c>
      <c r="E89" s="403" t="s">
        <v>1936</v>
      </c>
      <c r="F89" s="526"/>
      <c r="G89" s="526"/>
      <c r="H89" s="526"/>
      <c r="I89" s="526"/>
      <c r="J89" s="408" t="s">
        <v>1946</v>
      </c>
      <c r="K89" s="409" t="s">
        <v>1947</v>
      </c>
      <c r="L89" s="410" t="s">
        <v>324</v>
      </c>
      <c r="M89" s="274"/>
      <c r="N89" s="274"/>
    </row>
    <row r="90" spans="1:14" ht="156" customHeight="1">
      <c r="A90" s="279"/>
      <c r="B90" s="408">
        <v>72100</v>
      </c>
      <c r="C90" s="406" t="s">
        <v>1948</v>
      </c>
      <c r="D90" s="408" t="s">
        <v>1925</v>
      </c>
      <c r="E90" s="403" t="s">
        <v>1949</v>
      </c>
      <c r="F90" s="370" t="s">
        <v>1950</v>
      </c>
      <c r="G90" s="414" t="s">
        <v>97</v>
      </c>
      <c r="H90" s="414" t="s">
        <v>1951</v>
      </c>
      <c r="I90" s="413" t="s">
        <v>322</v>
      </c>
      <c r="J90" s="406" t="s">
        <v>1952</v>
      </c>
      <c r="K90" s="107" t="s">
        <v>1953</v>
      </c>
      <c r="L90" s="410" t="s">
        <v>324</v>
      </c>
      <c r="M90" s="274"/>
      <c r="N90" s="274"/>
    </row>
    <row r="91" spans="1:14" ht="55.5" customHeight="1">
      <c r="A91" s="564"/>
      <c r="B91" s="572">
        <v>71800</v>
      </c>
      <c r="C91" s="573" t="s">
        <v>1954</v>
      </c>
      <c r="D91" s="415">
        <v>71801</v>
      </c>
      <c r="E91" s="415" t="s">
        <v>1955</v>
      </c>
      <c r="F91" s="567" t="s">
        <v>1956</v>
      </c>
      <c r="G91" s="414" t="s">
        <v>1957</v>
      </c>
      <c r="H91" s="416" t="s">
        <v>1958</v>
      </c>
      <c r="I91" s="417" t="s">
        <v>1760</v>
      </c>
      <c r="J91" s="418" t="s">
        <v>1959</v>
      </c>
      <c r="K91" s="419" t="s">
        <v>1960</v>
      </c>
      <c r="L91" s="417" t="s">
        <v>324</v>
      </c>
      <c r="M91" s="274" t="s">
        <v>1961</v>
      </c>
      <c r="N91" s="274"/>
    </row>
    <row r="92" spans="1:14" ht="55.5" customHeight="1">
      <c r="A92" s="525"/>
      <c r="B92" s="525"/>
      <c r="C92" s="525"/>
      <c r="D92" s="415">
        <v>71801</v>
      </c>
      <c r="E92" s="415" t="s">
        <v>1955</v>
      </c>
      <c r="F92" s="526"/>
      <c r="G92" s="414"/>
      <c r="H92" s="413"/>
      <c r="I92" s="413"/>
      <c r="J92" s="419" t="s">
        <v>1962</v>
      </c>
      <c r="K92" s="418" t="s">
        <v>1963</v>
      </c>
      <c r="L92" s="417" t="s">
        <v>324</v>
      </c>
      <c r="M92" s="274" t="s">
        <v>1961</v>
      </c>
      <c r="N92" s="274"/>
    </row>
    <row r="93" spans="1:14" ht="60.75" customHeight="1">
      <c r="A93" s="525"/>
      <c r="B93" s="525"/>
      <c r="C93" s="525"/>
      <c r="D93" s="415">
        <v>71802</v>
      </c>
      <c r="E93" s="415" t="s">
        <v>1964</v>
      </c>
      <c r="F93" s="420" t="s">
        <v>1965</v>
      </c>
      <c r="G93" s="414" t="s">
        <v>78</v>
      </c>
      <c r="H93" s="421" t="s">
        <v>1966</v>
      </c>
      <c r="I93" s="417" t="s">
        <v>322</v>
      </c>
      <c r="J93" s="413" t="s">
        <v>1967</v>
      </c>
      <c r="K93" s="422" t="s">
        <v>1968</v>
      </c>
      <c r="L93" s="423" t="s">
        <v>324</v>
      </c>
      <c r="M93" s="274" t="s">
        <v>1961</v>
      </c>
      <c r="N93" s="274"/>
    </row>
    <row r="94" spans="1:14" ht="55.5" customHeight="1">
      <c r="A94" s="526"/>
      <c r="B94" s="526"/>
      <c r="C94" s="526"/>
      <c r="D94" s="415">
        <v>71804</v>
      </c>
      <c r="E94" s="415" t="s">
        <v>1969</v>
      </c>
      <c r="F94" s="414" t="s">
        <v>1970</v>
      </c>
      <c r="G94" s="414" t="s">
        <v>1971</v>
      </c>
      <c r="H94" s="421" t="s">
        <v>1972</v>
      </c>
      <c r="I94" s="423" t="s">
        <v>322</v>
      </c>
      <c r="J94" s="413" t="s">
        <v>1973</v>
      </c>
      <c r="K94" s="414" t="s">
        <v>1974</v>
      </c>
      <c r="L94" s="413" t="s">
        <v>1975</v>
      </c>
      <c r="M94" s="274"/>
      <c r="N94" s="274"/>
    </row>
    <row r="95" spans="1:14" ht="27" customHeight="1">
      <c r="A95" s="279"/>
      <c r="B95" s="424"/>
      <c r="C95" s="425"/>
      <c r="D95" s="415"/>
      <c r="E95" s="415"/>
      <c r="F95" s="413"/>
      <c r="G95" s="414"/>
      <c r="H95" s="413"/>
      <c r="I95" s="413"/>
      <c r="J95" s="413" t="s">
        <v>1976</v>
      </c>
      <c r="K95" s="414" t="s">
        <v>1977</v>
      </c>
      <c r="L95" s="413" t="s">
        <v>324</v>
      </c>
      <c r="M95" s="274" t="s">
        <v>1978</v>
      </c>
      <c r="N95" s="274"/>
    </row>
    <row r="96" spans="1:14" ht="12" customHeight="1">
      <c r="A96" s="274"/>
      <c r="B96" s="286"/>
      <c r="C96" s="287"/>
      <c r="D96" s="288"/>
      <c r="E96" s="289"/>
      <c r="F96" s="277"/>
      <c r="G96" s="278"/>
      <c r="H96" s="277"/>
      <c r="I96" s="277"/>
      <c r="J96" s="277"/>
      <c r="K96" s="278"/>
      <c r="L96" s="277"/>
      <c r="M96" s="274"/>
      <c r="N96" s="274"/>
    </row>
    <row r="97" spans="1:14" ht="12" customHeight="1">
      <c r="A97" s="274"/>
      <c r="B97" s="290"/>
      <c r="C97" s="291"/>
      <c r="D97" s="292"/>
      <c r="E97" s="293"/>
      <c r="F97" s="277"/>
      <c r="G97" s="278"/>
      <c r="H97" s="277"/>
      <c r="I97" s="277"/>
      <c r="J97" s="277"/>
      <c r="K97" s="278"/>
      <c r="L97" s="277"/>
      <c r="M97" s="274"/>
      <c r="N97" s="274"/>
    </row>
    <row r="98" spans="1:14" ht="12" customHeight="1">
      <c r="A98" s="274"/>
      <c r="B98" s="290"/>
      <c r="C98" s="291"/>
      <c r="D98" s="292"/>
      <c r="E98" s="293"/>
      <c r="F98" s="277"/>
      <c r="G98" s="278"/>
      <c r="H98" s="277"/>
      <c r="I98" s="277"/>
      <c r="J98" s="277"/>
      <c r="K98" s="278"/>
      <c r="L98" s="277"/>
      <c r="M98" s="274"/>
      <c r="N98" s="274"/>
    </row>
    <row r="99" spans="1:14" ht="12" customHeight="1">
      <c r="A99" s="274"/>
      <c r="B99" s="290"/>
      <c r="C99" s="291"/>
      <c r="D99" s="292"/>
      <c r="E99" s="293"/>
      <c r="F99" s="277"/>
      <c r="G99" s="278"/>
      <c r="H99" s="277"/>
      <c r="I99" s="277"/>
      <c r="J99" s="277"/>
      <c r="K99" s="278"/>
      <c r="L99" s="277"/>
      <c r="M99" s="274"/>
      <c r="N99" s="274"/>
    </row>
    <row r="100" spans="1:14" ht="12" customHeight="1">
      <c r="A100" s="274"/>
      <c r="B100" s="290"/>
      <c r="C100" s="291"/>
      <c r="D100" s="292"/>
      <c r="E100" s="293"/>
      <c r="F100" s="277"/>
      <c r="G100" s="278"/>
      <c r="H100" s="277"/>
      <c r="I100" s="277"/>
      <c r="J100" s="277"/>
      <c r="K100" s="278"/>
      <c r="L100" s="277"/>
      <c r="M100" s="274"/>
      <c r="N100" s="274"/>
    </row>
    <row r="101" spans="1:14" ht="12" customHeight="1">
      <c r="A101" s="274"/>
      <c r="B101" s="290"/>
      <c r="C101" s="291"/>
      <c r="D101" s="292"/>
      <c r="E101" s="293"/>
      <c r="F101" s="277"/>
      <c r="G101" s="278"/>
      <c r="H101" s="277"/>
      <c r="I101" s="277"/>
      <c r="J101" s="277"/>
      <c r="K101" s="278"/>
      <c r="L101" s="277"/>
      <c r="M101" s="274"/>
      <c r="N101" s="274"/>
    </row>
    <row r="102" spans="1:14" ht="12" customHeight="1">
      <c r="A102" s="274"/>
      <c r="B102" s="290"/>
      <c r="C102" s="291"/>
      <c r="D102" s="292"/>
      <c r="E102" s="293"/>
      <c r="F102" s="277"/>
      <c r="G102" s="278"/>
      <c r="H102" s="277"/>
      <c r="I102" s="277"/>
      <c r="J102" s="277"/>
      <c r="K102" s="278"/>
      <c r="L102" s="277"/>
      <c r="M102" s="274"/>
      <c r="N102" s="274"/>
    </row>
    <row r="103" spans="1:14" ht="12" customHeight="1">
      <c r="A103" s="274"/>
      <c r="B103" s="290"/>
      <c r="C103" s="291"/>
      <c r="D103" s="292"/>
      <c r="E103" s="293"/>
      <c r="F103" s="277"/>
      <c r="G103" s="278"/>
      <c r="H103" s="277"/>
      <c r="I103" s="277"/>
      <c r="J103" s="277"/>
      <c r="K103" s="278"/>
      <c r="L103" s="277"/>
      <c r="M103" s="274"/>
      <c r="N103" s="274"/>
    </row>
    <row r="104" spans="1:14" ht="12" customHeight="1">
      <c r="A104" s="274"/>
      <c r="B104" s="290"/>
      <c r="C104" s="291"/>
      <c r="D104" s="292"/>
      <c r="E104" s="293"/>
      <c r="F104" s="277"/>
      <c r="G104" s="278"/>
      <c r="H104" s="277"/>
      <c r="I104" s="277"/>
      <c r="J104" s="277"/>
      <c r="K104" s="278"/>
      <c r="L104" s="277"/>
      <c r="M104" s="274"/>
      <c r="N104" s="274"/>
    </row>
    <row r="105" spans="1:14" ht="12" customHeight="1">
      <c r="A105" s="274"/>
      <c r="B105" s="275"/>
      <c r="C105" s="275"/>
      <c r="D105" s="292"/>
      <c r="E105" s="293"/>
      <c r="F105" s="277"/>
      <c r="G105" s="278"/>
      <c r="H105" s="277"/>
      <c r="I105" s="277"/>
      <c r="J105" s="277"/>
      <c r="K105" s="278"/>
      <c r="L105" s="277"/>
      <c r="M105" s="274"/>
      <c r="N105" s="274"/>
    </row>
    <row r="106" spans="1:14" ht="12" customHeight="1">
      <c r="A106" s="274"/>
      <c r="B106" s="275"/>
      <c r="C106" s="275"/>
      <c r="D106" s="292"/>
      <c r="E106" s="293"/>
      <c r="F106" s="277"/>
      <c r="G106" s="278"/>
      <c r="H106" s="277"/>
      <c r="I106" s="277"/>
      <c r="J106" s="277"/>
      <c r="K106" s="278"/>
      <c r="L106" s="277"/>
      <c r="M106" s="274"/>
      <c r="N106" s="274"/>
    </row>
    <row r="107" spans="1:14" ht="12" customHeight="1">
      <c r="A107" s="274"/>
      <c r="B107" s="275"/>
      <c r="C107" s="275"/>
      <c r="D107" s="276"/>
      <c r="E107" s="277"/>
      <c r="F107" s="277"/>
      <c r="G107" s="278"/>
      <c r="H107" s="277"/>
      <c r="I107" s="277"/>
      <c r="J107" s="277"/>
      <c r="K107" s="278"/>
      <c r="L107" s="277"/>
      <c r="M107" s="274"/>
      <c r="N107" s="274"/>
    </row>
  </sheetData>
  <mergeCells count="193">
    <mergeCell ref="M12:M13"/>
    <mergeCell ref="M17:M20"/>
    <mergeCell ref="M21:M23"/>
    <mergeCell ref="B12:B13"/>
    <mergeCell ref="B14:B15"/>
    <mergeCell ref="C14:C15"/>
    <mergeCell ref="B16:B20"/>
    <mergeCell ref="C16:C20"/>
    <mergeCell ref="D17:D18"/>
    <mergeCell ref="E17:E18"/>
    <mergeCell ref="G21:G22"/>
    <mergeCell ref="H21:H22"/>
    <mergeCell ref="F21:F23"/>
    <mergeCell ref="A1:M1"/>
    <mergeCell ref="B4:B8"/>
    <mergeCell ref="C4:C8"/>
    <mergeCell ref="D5:D8"/>
    <mergeCell ref="E5:E8"/>
    <mergeCell ref="F5:F8"/>
    <mergeCell ref="M5:M8"/>
    <mergeCell ref="A4:A5"/>
    <mergeCell ref="A6:A7"/>
    <mergeCell ref="A8:A9"/>
    <mergeCell ref="B9:B11"/>
    <mergeCell ref="C9:C11"/>
    <mergeCell ref="A10:A11"/>
    <mergeCell ref="G5:G8"/>
    <mergeCell ref="H5:H8"/>
    <mergeCell ref="I5:I8"/>
    <mergeCell ref="J5:J8"/>
    <mergeCell ref="K5:K8"/>
    <mergeCell ref="L5:L8"/>
    <mergeCell ref="C12:C13"/>
    <mergeCell ref="F17:F18"/>
    <mergeCell ref="G17:G18"/>
    <mergeCell ref="H17:H18"/>
    <mergeCell ref="I17:I18"/>
    <mergeCell ref="A21:A23"/>
    <mergeCell ref="A24:A26"/>
    <mergeCell ref="B24:B25"/>
    <mergeCell ref="C24:C25"/>
    <mergeCell ref="D24:D25"/>
    <mergeCell ref="E24:E25"/>
    <mergeCell ref="F24:F25"/>
    <mergeCell ref="B26:B30"/>
    <mergeCell ref="C26:C30"/>
    <mergeCell ref="A27:A29"/>
    <mergeCell ref="D27:D30"/>
    <mergeCell ref="E27:E30"/>
    <mergeCell ref="F27:F30"/>
    <mergeCell ref="B21:B23"/>
    <mergeCell ref="C21:C23"/>
    <mergeCell ref="D21:D23"/>
    <mergeCell ref="E21:E23"/>
    <mergeCell ref="I24:I25"/>
    <mergeCell ref="J24:J25"/>
    <mergeCell ref="M24:M25"/>
    <mergeCell ref="G28:G30"/>
    <mergeCell ref="L47:L48"/>
    <mergeCell ref="J38:J40"/>
    <mergeCell ref="K38:K40"/>
    <mergeCell ref="J43:J44"/>
    <mergeCell ref="K43:K44"/>
    <mergeCell ref="J47:J48"/>
    <mergeCell ref="K47:K48"/>
    <mergeCell ref="G24:G25"/>
    <mergeCell ref="H24:H25"/>
    <mergeCell ref="M59:M61"/>
    <mergeCell ref="M62:M64"/>
    <mergeCell ref="M65:M67"/>
    <mergeCell ref="M68:M69"/>
    <mergeCell ref="M70:M71"/>
    <mergeCell ref="M72:M73"/>
    <mergeCell ref="M74:M75"/>
    <mergeCell ref="M76:M77"/>
    <mergeCell ref="H29:H30"/>
    <mergeCell ref="I29:I30"/>
    <mergeCell ref="M31:M55"/>
    <mergeCell ref="H33:H35"/>
    <mergeCell ref="I33:I35"/>
    <mergeCell ref="L38:L40"/>
    <mergeCell ref="L43:L44"/>
    <mergeCell ref="H53:H54"/>
    <mergeCell ref="I53:I54"/>
    <mergeCell ref="H59:H60"/>
    <mergeCell ref="H62:H63"/>
    <mergeCell ref="I62:I63"/>
    <mergeCell ref="H65:H66"/>
    <mergeCell ref="I65:I67"/>
    <mergeCell ref="H76:H77"/>
    <mergeCell ref="I76:I77"/>
    <mergeCell ref="J76:J77"/>
    <mergeCell ref="H79:H80"/>
    <mergeCell ref="I79:I80"/>
    <mergeCell ref="J79:J80"/>
    <mergeCell ref="J83:J84"/>
    <mergeCell ref="H68:H69"/>
    <mergeCell ref="I68:I69"/>
    <mergeCell ref="H70:H71"/>
    <mergeCell ref="H72:H73"/>
    <mergeCell ref="I72:I73"/>
    <mergeCell ref="H74:H75"/>
    <mergeCell ref="I74:I75"/>
    <mergeCell ref="H50:H52"/>
    <mergeCell ref="I50:I52"/>
    <mergeCell ref="D31:D35"/>
    <mergeCell ref="D45:D54"/>
    <mergeCell ref="E45:E54"/>
    <mergeCell ref="F45:F54"/>
    <mergeCell ref="G45:G48"/>
    <mergeCell ref="G50:G52"/>
    <mergeCell ref="G53:G54"/>
    <mergeCell ref="I38:I42"/>
    <mergeCell ref="I36:I37"/>
    <mergeCell ref="I43:I44"/>
    <mergeCell ref="I45:I48"/>
    <mergeCell ref="D36:D40"/>
    <mergeCell ref="E36:E40"/>
    <mergeCell ref="G33:G35"/>
    <mergeCell ref="G36:G37"/>
    <mergeCell ref="G43:G44"/>
    <mergeCell ref="D41:D44"/>
    <mergeCell ref="E41:E44"/>
    <mergeCell ref="H36:H37"/>
    <mergeCell ref="H45:H48"/>
    <mergeCell ref="H38:H42"/>
    <mergeCell ref="A31:A54"/>
    <mergeCell ref="B31:B54"/>
    <mergeCell ref="C31:C54"/>
    <mergeCell ref="E31:E35"/>
    <mergeCell ref="F31:F35"/>
    <mergeCell ref="F36:F40"/>
    <mergeCell ref="F41:F44"/>
    <mergeCell ref="D59:D61"/>
    <mergeCell ref="E59:E61"/>
    <mergeCell ref="A55:A56"/>
    <mergeCell ref="B55:B56"/>
    <mergeCell ref="C55:C56"/>
    <mergeCell ref="A57:A77"/>
    <mergeCell ref="G59:G60"/>
    <mergeCell ref="D55:D56"/>
    <mergeCell ref="D62:D64"/>
    <mergeCell ref="E62:E64"/>
    <mergeCell ref="F62:F64"/>
    <mergeCell ref="G62:G63"/>
    <mergeCell ref="G76:G77"/>
    <mergeCell ref="G79:G80"/>
    <mergeCell ref="G81:G84"/>
    <mergeCell ref="D65:D67"/>
    <mergeCell ref="E65:E67"/>
    <mergeCell ref="G65:G66"/>
    <mergeCell ref="G68:G69"/>
    <mergeCell ref="G70:G71"/>
    <mergeCell ref="G72:G73"/>
    <mergeCell ref="G74:G75"/>
    <mergeCell ref="F81:F84"/>
    <mergeCell ref="F76:F77"/>
    <mergeCell ref="E55:E56"/>
    <mergeCell ref="F55:F56"/>
    <mergeCell ref="F59:F61"/>
    <mergeCell ref="F85:F86"/>
    <mergeCell ref="F91:F92"/>
    <mergeCell ref="F87:F89"/>
    <mergeCell ref="G88:G89"/>
    <mergeCell ref="H88:H89"/>
    <mergeCell ref="I88:I89"/>
    <mergeCell ref="A91:A94"/>
    <mergeCell ref="B91:B94"/>
    <mergeCell ref="C91:C94"/>
    <mergeCell ref="A78:A80"/>
    <mergeCell ref="B78:B80"/>
    <mergeCell ref="C78:C80"/>
    <mergeCell ref="F78:F80"/>
    <mergeCell ref="A81:A89"/>
    <mergeCell ref="B81:B89"/>
    <mergeCell ref="C81:C89"/>
    <mergeCell ref="B57:B77"/>
    <mergeCell ref="C57:C77"/>
    <mergeCell ref="F65:F67"/>
    <mergeCell ref="D68:D69"/>
    <mergeCell ref="E68:E69"/>
    <mergeCell ref="F68:F69"/>
    <mergeCell ref="D70:D71"/>
    <mergeCell ref="E70:E71"/>
    <mergeCell ref="F70:F71"/>
    <mergeCell ref="D72:D73"/>
    <mergeCell ref="E72:E73"/>
    <mergeCell ref="F72:F73"/>
    <mergeCell ref="D74:D75"/>
    <mergeCell ref="E74:E75"/>
    <mergeCell ref="F74:F75"/>
    <mergeCell ref="D76:D77"/>
    <mergeCell ref="E76:E77"/>
  </mergeCells>
  <pageMargins left="0.7" right="0.7" top="0.75" bottom="0.75" header="0" footer="0"/>
  <pageSetup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1000"/>
  <sheetViews>
    <sheetView topLeftCell="A52" workbookViewId="0">
      <selection activeCell="E21" sqref="E21"/>
    </sheetView>
  </sheetViews>
  <sheetFormatPr defaultColWidth="14.42578125" defaultRowHeight="15" customHeight="1"/>
  <cols>
    <col min="1" max="1" width="12.7109375" customWidth="1"/>
    <col min="2" max="2" width="25.28515625" customWidth="1"/>
    <col min="3" max="3" width="13.28515625" customWidth="1"/>
    <col min="4" max="4" width="41.42578125" customWidth="1"/>
    <col min="5" max="5" width="52.5703125" customWidth="1"/>
    <col min="6" max="6" width="10.7109375" customWidth="1"/>
    <col min="7" max="7" width="11.7109375" customWidth="1"/>
    <col min="8" max="8" width="14.7109375" customWidth="1"/>
    <col min="9" max="9" width="16.28515625" customWidth="1"/>
    <col min="10" max="10" width="49" customWidth="1"/>
  </cols>
  <sheetData>
    <row r="1" spans="1:10" ht="14.25" customHeight="1">
      <c r="C1" s="294" t="s">
        <v>1979</v>
      </c>
      <c r="D1" s="294"/>
      <c r="F1" s="295"/>
      <c r="G1" s="236"/>
      <c r="H1" s="236"/>
      <c r="I1" s="236"/>
      <c r="J1" s="240"/>
    </row>
    <row r="2" spans="1:10" ht="14.25" customHeight="1">
      <c r="C2" s="295"/>
      <c r="D2" s="296"/>
      <c r="F2" s="295"/>
      <c r="G2" s="236"/>
      <c r="H2" s="236"/>
      <c r="I2" s="236"/>
      <c r="J2" s="240"/>
    </row>
    <row r="3" spans="1:10" ht="32.25" customHeight="1">
      <c r="A3" s="426" t="s">
        <v>329</v>
      </c>
      <c r="B3" s="426" t="s">
        <v>330</v>
      </c>
      <c r="C3" s="427" t="s">
        <v>1980</v>
      </c>
      <c r="D3" s="428" t="s">
        <v>1981</v>
      </c>
      <c r="E3" s="429" t="s">
        <v>10</v>
      </c>
      <c r="F3" s="429" t="s">
        <v>3</v>
      </c>
      <c r="G3" s="429" t="s">
        <v>1982</v>
      </c>
      <c r="H3" s="429" t="s">
        <v>7</v>
      </c>
      <c r="I3" s="430" t="s">
        <v>1983</v>
      </c>
      <c r="J3" s="429" t="s">
        <v>309</v>
      </c>
    </row>
    <row r="4" spans="1:10" ht="14.25" customHeight="1">
      <c r="A4" s="434" t="s">
        <v>1984</v>
      </c>
      <c r="B4" s="434" t="s">
        <v>1984</v>
      </c>
      <c r="C4" s="434" t="s">
        <v>1984</v>
      </c>
      <c r="D4" s="434" t="s">
        <v>1984</v>
      </c>
      <c r="E4" s="434" t="s">
        <v>1984</v>
      </c>
      <c r="F4" s="435" t="s">
        <v>1984</v>
      </c>
      <c r="G4" s="434" t="s">
        <v>1984</v>
      </c>
      <c r="H4" s="434" t="s">
        <v>1984</v>
      </c>
      <c r="I4" s="434" t="s">
        <v>1984</v>
      </c>
      <c r="J4" s="432"/>
    </row>
    <row r="5" spans="1:10" ht="30" customHeight="1">
      <c r="A5" s="369">
        <v>70105</v>
      </c>
      <c r="B5" s="370" t="s">
        <v>1578</v>
      </c>
      <c r="C5" s="371"/>
      <c r="D5" s="370" t="s">
        <v>1580</v>
      </c>
      <c r="E5" s="371" t="s">
        <v>1581</v>
      </c>
      <c r="F5" s="436" t="s">
        <v>1582</v>
      </c>
      <c r="G5" s="437"/>
      <c r="H5" s="437"/>
      <c r="I5" s="437"/>
      <c r="J5" s="431"/>
    </row>
    <row r="6" spans="1:10" ht="14.25" customHeight="1">
      <c r="A6" s="612">
        <v>70106</v>
      </c>
      <c r="B6" s="567" t="s">
        <v>1586</v>
      </c>
      <c r="C6" s="630"/>
      <c r="D6" s="567" t="s">
        <v>1588</v>
      </c>
      <c r="E6" s="630" t="s">
        <v>1589</v>
      </c>
      <c r="F6" s="438"/>
      <c r="G6" s="429"/>
      <c r="H6" s="429"/>
      <c r="I6" s="429"/>
      <c r="J6" s="432"/>
    </row>
    <row r="7" spans="1:10" ht="14.25" customHeight="1">
      <c r="A7" s="607"/>
      <c r="B7" s="607"/>
      <c r="C7" s="607"/>
      <c r="D7" s="607"/>
      <c r="E7" s="607"/>
      <c r="F7" s="438"/>
      <c r="G7" s="429"/>
      <c r="H7" s="429"/>
      <c r="I7" s="429"/>
      <c r="J7" s="432"/>
    </row>
    <row r="8" spans="1:10" ht="14.25" customHeight="1">
      <c r="A8" s="607"/>
      <c r="B8" s="607"/>
      <c r="C8" s="607"/>
      <c r="D8" s="607"/>
      <c r="E8" s="607"/>
      <c r="F8" s="438" t="s">
        <v>1590</v>
      </c>
      <c r="G8" s="429"/>
      <c r="H8" s="429"/>
      <c r="I8" s="429"/>
      <c r="J8" s="432"/>
    </row>
    <row r="9" spans="1:10" ht="14.25" customHeight="1">
      <c r="A9" s="605"/>
      <c r="B9" s="605"/>
      <c r="C9" s="605"/>
      <c r="D9" s="605"/>
      <c r="E9" s="605"/>
      <c r="F9" s="438"/>
      <c r="G9" s="429"/>
      <c r="H9" s="429"/>
      <c r="I9" s="429"/>
      <c r="J9" s="432"/>
    </row>
    <row r="10" spans="1:10" ht="14.25" customHeight="1">
      <c r="A10" s="439">
        <v>70429</v>
      </c>
      <c r="B10" s="370" t="s">
        <v>1597</v>
      </c>
      <c r="C10" s="374"/>
      <c r="D10" s="370" t="s">
        <v>1599</v>
      </c>
      <c r="E10" s="440" t="s">
        <v>1600</v>
      </c>
      <c r="F10" s="441" t="s">
        <v>1582</v>
      </c>
      <c r="G10" s="429"/>
      <c r="H10" s="429"/>
      <c r="I10" s="429"/>
      <c r="J10" s="432"/>
    </row>
    <row r="11" spans="1:10" ht="14.25" customHeight="1">
      <c r="A11" s="439">
        <v>70426</v>
      </c>
      <c r="B11" s="370" t="s">
        <v>1605</v>
      </c>
      <c r="C11" s="370"/>
      <c r="D11" s="370" t="s">
        <v>1607</v>
      </c>
      <c r="E11" s="440" t="s">
        <v>1608</v>
      </c>
      <c r="F11" s="442" t="s">
        <v>1582</v>
      </c>
      <c r="G11" s="429"/>
      <c r="H11" s="429"/>
      <c r="I11" s="429"/>
      <c r="J11" s="432"/>
    </row>
    <row r="12" spans="1:10" ht="14.25" customHeight="1">
      <c r="A12" s="439">
        <v>70418</v>
      </c>
      <c r="B12" s="370" t="s">
        <v>1612</v>
      </c>
      <c r="C12" s="370"/>
      <c r="D12" s="370" t="s">
        <v>1614</v>
      </c>
      <c r="E12" s="370" t="s">
        <v>1615</v>
      </c>
      <c r="F12" s="442" t="s">
        <v>324</v>
      </c>
      <c r="G12" s="429"/>
      <c r="H12" s="429"/>
      <c r="I12" s="429"/>
      <c r="J12" s="432"/>
    </row>
    <row r="13" spans="1:10" ht="14.25" customHeight="1">
      <c r="A13" s="439">
        <v>71105</v>
      </c>
      <c r="B13" s="370" t="s">
        <v>1621</v>
      </c>
      <c r="C13" s="370"/>
      <c r="D13" s="443" t="s">
        <v>1623</v>
      </c>
      <c r="E13" s="443" t="s">
        <v>1624</v>
      </c>
      <c r="F13" s="444" t="s">
        <v>1582</v>
      </c>
      <c r="G13" s="429"/>
      <c r="H13" s="429"/>
      <c r="I13" s="429"/>
      <c r="J13" s="432"/>
    </row>
    <row r="14" spans="1:10" ht="14.25" customHeight="1">
      <c r="A14" s="439">
        <v>71101</v>
      </c>
      <c r="B14" s="370" t="s">
        <v>1629</v>
      </c>
      <c r="C14" s="370"/>
      <c r="D14" s="370" t="s">
        <v>1631</v>
      </c>
      <c r="E14" s="374" t="s">
        <v>1632</v>
      </c>
      <c r="F14" s="438" t="s">
        <v>324</v>
      </c>
      <c r="G14" s="429"/>
      <c r="H14" s="429"/>
      <c r="I14" s="429"/>
      <c r="J14" s="432"/>
    </row>
    <row r="15" spans="1:10" ht="14.25" customHeight="1">
      <c r="A15" s="439">
        <v>70708</v>
      </c>
      <c r="B15" s="370" t="s">
        <v>1637</v>
      </c>
      <c r="C15" s="374"/>
      <c r="D15" s="374" t="s">
        <v>1639</v>
      </c>
      <c r="E15" s="374" t="s">
        <v>1640</v>
      </c>
      <c r="F15" s="438" t="s">
        <v>1582</v>
      </c>
      <c r="G15" s="429"/>
      <c r="H15" s="429"/>
      <c r="I15" s="429"/>
      <c r="J15" s="432"/>
    </row>
    <row r="16" spans="1:10" ht="14.25" customHeight="1">
      <c r="A16" s="445">
        <v>70709</v>
      </c>
      <c r="B16" s="374" t="s">
        <v>1643</v>
      </c>
      <c r="C16" s="371"/>
      <c r="D16" s="446" t="s">
        <v>1645</v>
      </c>
      <c r="E16" s="447" t="s">
        <v>1646</v>
      </c>
      <c r="F16" s="448" t="s">
        <v>324</v>
      </c>
      <c r="G16" s="429"/>
      <c r="H16" s="429"/>
      <c r="I16" s="429"/>
      <c r="J16" s="432"/>
    </row>
    <row r="17" spans="1:10" ht="14.25" customHeight="1">
      <c r="A17" s="439">
        <v>71506</v>
      </c>
      <c r="B17" s="370" t="s">
        <v>739</v>
      </c>
      <c r="C17" s="370"/>
      <c r="D17" s="370" t="s">
        <v>1652</v>
      </c>
      <c r="E17" s="370" t="s">
        <v>1653</v>
      </c>
      <c r="F17" s="442" t="s">
        <v>1582</v>
      </c>
      <c r="G17" s="429"/>
      <c r="H17" s="429"/>
      <c r="I17" s="429"/>
      <c r="J17" s="432"/>
    </row>
    <row r="18" spans="1:10" ht="14.25" customHeight="1">
      <c r="A18" s="627">
        <v>71502</v>
      </c>
      <c r="B18" s="628" t="s">
        <v>731</v>
      </c>
      <c r="C18" s="628"/>
      <c r="D18" s="628" t="s">
        <v>1658</v>
      </c>
      <c r="E18" s="628" t="s">
        <v>1659</v>
      </c>
      <c r="F18" s="629" t="s">
        <v>1660</v>
      </c>
      <c r="G18" s="429"/>
      <c r="H18" s="429"/>
      <c r="I18" s="429"/>
      <c r="J18" s="432"/>
    </row>
    <row r="19" spans="1:10" ht="14.25" customHeight="1">
      <c r="A19" s="605"/>
      <c r="B19" s="605"/>
      <c r="C19" s="605"/>
      <c r="D19" s="605"/>
      <c r="E19" s="605"/>
      <c r="F19" s="603"/>
      <c r="G19" s="429"/>
      <c r="H19" s="429"/>
      <c r="I19" s="429"/>
      <c r="J19" s="432"/>
    </row>
    <row r="20" spans="1:10" ht="14.25" customHeight="1">
      <c r="A20" s="439">
        <v>71507</v>
      </c>
      <c r="B20" s="370" t="s">
        <v>741</v>
      </c>
      <c r="C20" s="370"/>
      <c r="D20" s="370" t="s">
        <v>1670</v>
      </c>
      <c r="E20" s="370" t="s">
        <v>1671</v>
      </c>
      <c r="F20" s="442" t="s">
        <v>324</v>
      </c>
      <c r="G20" s="429"/>
      <c r="H20" s="429"/>
      <c r="I20" s="429"/>
      <c r="J20" s="432"/>
    </row>
    <row r="21" spans="1:10" ht="14.25" customHeight="1">
      <c r="A21" s="439">
        <v>71508</v>
      </c>
      <c r="B21" s="370" t="s">
        <v>743</v>
      </c>
      <c r="C21" s="370"/>
      <c r="D21" s="370" t="s">
        <v>1675</v>
      </c>
      <c r="E21" s="370" t="s">
        <v>1676</v>
      </c>
      <c r="F21" s="442"/>
      <c r="G21" s="429"/>
      <c r="H21" s="429"/>
      <c r="I21" s="429"/>
      <c r="J21" s="432"/>
    </row>
    <row r="22" spans="1:10" ht="14.25" customHeight="1">
      <c r="A22" s="604">
        <v>71406</v>
      </c>
      <c r="B22" s="567" t="s">
        <v>1680</v>
      </c>
      <c r="C22" s="567"/>
      <c r="D22" s="567" t="s">
        <v>1682</v>
      </c>
      <c r="E22" s="567" t="s">
        <v>1683</v>
      </c>
      <c r="F22" s="442"/>
      <c r="G22" s="429"/>
      <c r="H22" s="429"/>
      <c r="I22" s="429"/>
      <c r="J22" s="432"/>
    </row>
    <row r="23" spans="1:10" ht="14.25" customHeight="1">
      <c r="A23" s="607"/>
      <c r="B23" s="607"/>
      <c r="C23" s="607"/>
      <c r="D23" s="605"/>
      <c r="E23" s="605"/>
      <c r="F23" s="442" t="s">
        <v>17</v>
      </c>
      <c r="G23" s="429"/>
      <c r="H23" s="429"/>
      <c r="I23" s="429"/>
      <c r="J23" s="432"/>
    </row>
    <row r="24" spans="1:10" ht="14.25" customHeight="1">
      <c r="A24" s="605"/>
      <c r="B24" s="605"/>
      <c r="C24" s="605"/>
      <c r="D24" s="370" t="s">
        <v>1688</v>
      </c>
      <c r="E24" s="370" t="s">
        <v>1689</v>
      </c>
      <c r="F24" s="442" t="s">
        <v>1690</v>
      </c>
      <c r="G24" s="429"/>
      <c r="H24" s="429"/>
      <c r="I24" s="429"/>
      <c r="J24" s="432"/>
    </row>
    <row r="25" spans="1:10" ht="14.25" customHeight="1">
      <c r="A25" s="604">
        <v>71602</v>
      </c>
      <c r="B25" s="567" t="s">
        <v>1694</v>
      </c>
      <c r="C25" s="567"/>
      <c r="D25" s="567" t="s">
        <v>1696</v>
      </c>
      <c r="E25" s="567"/>
      <c r="F25" s="626"/>
      <c r="G25" s="429"/>
      <c r="H25" s="429"/>
      <c r="I25" s="429"/>
      <c r="J25" s="432"/>
    </row>
    <row r="26" spans="1:10" ht="14.25" customHeight="1">
      <c r="A26" s="605"/>
      <c r="B26" s="605"/>
      <c r="C26" s="605"/>
      <c r="D26" s="605"/>
      <c r="E26" s="605"/>
      <c r="F26" s="603"/>
      <c r="G26" s="429"/>
      <c r="H26" s="429"/>
      <c r="I26" s="429"/>
      <c r="J26" s="432"/>
    </row>
    <row r="27" spans="1:10" ht="14.25" customHeight="1">
      <c r="A27" s="449">
        <v>71701</v>
      </c>
      <c r="B27" s="450" t="s">
        <v>1705</v>
      </c>
      <c r="C27" s="451"/>
      <c r="D27" s="452" t="s">
        <v>1707</v>
      </c>
      <c r="E27" s="453" t="s">
        <v>1708</v>
      </c>
      <c r="F27" s="454" t="s">
        <v>322</v>
      </c>
      <c r="G27" s="429"/>
      <c r="H27" s="429"/>
      <c r="I27" s="429"/>
      <c r="J27" s="432"/>
    </row>
    <row r="28" spans="1:10" ht="14.25" customHeight="1">
      <c r="A28" s="604">
        <v>71702</v>
      </c>
      <c r="B28" s="567" t="s">
        <v>1711</v>
      </c>
      <c r="C28" s="617"/>
      <c r="D28" s="452" t="s">
        <v>1713</v>
      </c>
      <c r="E28" s="455" t="s">
        <v>1714</v>
      </c>
      <c r="F28" s="456" t="s">
        <v>322</v>
      </c>
      <c r="G28" s="429"/>
      <c r="H28" s="429"/>
      <c r="I28" s="429"/>
      <c r="J28" s="432"/>
    </row>
    <row r="29" spans="1:10" ht="14.25" customHeight="1">
      <c r="A29" s="607"/>
      <c r="B29" s="607"/>
      <c r="C29" s="618"/>
      <c r="D29" s="620" t="s">
        <v>1718</v>
      </c>
      <c r="E29" s="455" t="s">
        <v>1719</v>
      </c>
      <c r="F29" s="456" t="s">
        <v>324</v>
      </c>
      <c r="G29" s="429"/>
      <c r="H29" s="429"/>
      <c r="I29" s="429"/>
      <c r="J29" s="432"/>
    </row>
    <row r="30" spans="1:10" ht="14.25" customHeight="1">
      <c r="A30" s="607"/>
      <c r="B30" s="607"/>
      <c r="C30" s="618"/>
      <c r="D30" s="621"/>
      <c r="E30" s="623" t="s">
        <v>1722</v>
      </c>
      <c r="F30" s="624" t="s">
        <v>1723</v>
      </c>
      <c r="G30" s="429"/>
      <c r="H30" s="429"/>
      <c r="I30" s="429"/>
      <c r="J30" s="432"/>
    </row>
    <row r="31" spans="1:10" ht="14.25" customHeight="1">
      <c r="A31" s="605"/>
      <c r="B31" s="605"/>
      <c r="C31" s="619"/>
      <c r="D31" s="622"/>
      <c r="E31" s="622"/>
      <c r="F31" s="625"/>
      <c r="G31" s="429"/>
      <c r="H31" s="429"/>
      <c r="I31" s="429"/>
      <c r="J31" s="432"/>
    </row>
    <row r="32" spans="1:10" ht="14.25" customHeight="1">
      <c r="A32" s="612">
        <v>70801</v>
      </c>
      <c r="B32" s="567" t="s">
        <v>268</v>
      </c>
      <c r="C32" s="567"/>
      <c r="D32" s="446" t="s">
        <v>1730</v>
      </c>
      <c r="E32" s="446" t="s">
        <v>1731</v>
      </c>
      <c r="F32" s="457" t="s">
        <v>1732</v>
      </c>
      <c r="G32" s="429"/>
      <c r="H32" s="429"/>
      <c r="I32" s="429"/>
      <c r="J32" s="432"/>
    </row>
    <row r="33" spans="1:10" ht="14.25" customHeight="1">
      <c r="A33" s="607"/>
      <c r="B33" s="607"/>
      <c r="C33" s="607"/>
      <c r="D33" s="370" t="s">
        <v>1736</v>
      </c>
      <c r="E33" s="446" t="s">
        <v>1737</v>
      </c>
      <c r="F33" s="442" t="s">
        <v>1732</v>
      </c>
      <c r="G33" s="429"/>
      <c r="H33" s="429"/>
      <c r="I33" s="429"/>
      <c r="J33" s="432"/>
    </row>
    <row r="34" spans="1:10" ht="14.25" customHeight="1">
      <c r="A34" s="607"/>
      <c r="B34" s="607"/>
      <c r="C34" s="607"/>
      <c r="D34" s="567" t="s">
        <v>1740</v>
      </c>
      <c r="E34" s="567" t="s">
        <v>1741</v>
      </c>
      <c r="F34" s="609" t="s">
        <v>1732</v>
      </c>
      <c r="G34" s="429"/>
      <c r="H34" s="429"/>
      <c r="I34" s="429"/>
      <c r="J34" s="432"/>
    </row>
    <row r="35" spans="1:10" ht="14.25" customHeight="1">
      <c r="A35" s="607"/>
      <c r="B35" s="607"/>
      <c r="C35" s="607"/>
      <c r="D35" s="607"/>
      <c r="E35" s="607"/>
      <c r="F35" s="608"/>
      <c r="G35" s="429"/>
      <c r="H35" s="429"/>
      <c r="I35" s="429"/>
      <c r="J35" s="432"/>
    </row>
    <row r="36" spans="1:10" ht="14.25" customHeight="1">
      <c r="A36" s="605"/>
      <c r="B36" s="605"/>
      <c r="C36" s="605"/>
      <c r="D36" s="605"/>
      <c r="E36" s="605"/>
      <c r="F36" s="603"/>
      <c r="G36" s="429"/>
      <c r="H36" s="429"/>
      <c r="I36" s="429"/>
      <c r="J36" s="432"/>
    </row>
    <row r="37" spans="1:10" ht="14.25" customHeight="1">
      <c r="A37" s="612">
        <v>70802</v>
      </c>
      <c r="B37" s="567" t="s">
        <v>269</v>
      </c>
      <c r="C37" s="567"/>
      <c r="D37" s="567" t="s">
        <v>1750</v>
      </c>
      <c r="E37" s="567" t="s">
        <v>1751</v>
      </c>
      <c r="F37" s="609" t="s">
        <v>1752</v>
      </c>
      <c r="G37" s="429"/>
      <c r="H37" s="429"/>
      <c r="I37" s="429"/>
      <c r="J37" s="432"/>
    </row>
    <row r="38" spans="1:10" ht="14.25" customHeight="1">
      <c r="A38" s="607"/>
      <c r="B38" s="607"/>
      <c r="C38" s="607"/>
      <c r="D38" s="605"/>
      <c r="E38" s="605"/>
      <c r="F38" s="603"/>
      <c r="G38" s="429"/>
      <c r="H38" s="429"/>
      <c r="I38" s="429"/>
      <c r="J38" s="432"/>
    </row>
    <row r="39" spans="1:10" ht="14.25" customHeight="1">
      <c r="A39" s="607"/>
      <c r="B39" s="607"/>
      <c r="C39" s="607"/>
      <c r="D39" s="446"/>
      <c r="E39" s="567" t="s">
        <v>1759</v>
      </c>
      <c r="F39" s="609" t="s">
        <v>1760</v>
      </c>
      <c r="G39" s="429"/>
      <c r="H39" s="429"/>
      <c r="I39" s="429"/>
      <c r="J39" s="432"/>
    </row>
    <row r="40" spans="1:10" ht="14.25" customHeight="1">
      <c r="A40" s="607"/>
      <c r="B40" s="607"/>
      <c r="C40" s="607"/>
      <c r="D40" s="446"/>
      <c r="E40" s="607"/>
      <c r="F40" s="608"/>
      <c r="G40" s="429"/>
      <c r="H40" s="429"/>
      <c r="I40" s="429"/>
      <c r="J40" s="432"/>
    </row>
    <row r="41" spans="1:10" ht="14.25" customHeight="1">
      <c r="A41" s="605"/>
      <c r="B41" s="605"/>
      <c r="C41" s="605"/>
      <c r="D41" s="446"/>
      <c r="E41" s="607"/>
      <c r="F41" s="608"/>
      <c r="G41" s="429"/>
      <c r="H41" s="429"/>
      <c r="I41" s="429"/>
      <c r="J41" s="432"/>
    </row>
    <row r="42" spans="1:10" ht="14.25" customHeight="1">
      <c r="A42" s="612">
        <v>70803</v>
      </c>
      <c r="B42" s="567" t="s">
        <v>132</v>
      </c>
      <c r="C42" s="567"/>
      <c r="D42" s="446"/>
      <c r="E42" s="607"/>
      <c r="F42" s="608"/>
      <c r="G42" s="429"/>
      <c r="H42" s="429"/>
      <c r="I42" s="429"/>
      <c r="J42" s="432"/>
    </row>
    <row r="43" spans="1:10" ht="14.25" customHeight="1">
      <c r="A43" s="607"/>
      <c r="B43" s="607"/>
      <c r="C43" s="607"/>
      <c r="D43" s="446" t="s">
        <v>1766</v>
      </c>
      <c r="E43" s="605"/>
      <c r="F43" s="603"/>
      <c r="G43" s="429"/>
      <c r="H43" s="429"/>
      <c r="I43" s="429"/>
      <c r="J43" s="432"/>
    </row>
    <row r="44" spans="1:10" ht="14.25" customHeight="1">
      <c r="A44" s="607"/>
      <c r="B44" s="607"/>
      <c r="C44" s="607"/>
      <c r="D44" s="567" t="s">
        <v>1768</v>
      </c>
      <c r="E44" s="370"/>
      <c r="F44" s="609" t="s">
        <v>1760</v>
      </c>
      <c r="G44" s="429"/>
      <c r="H44" s="429"/>
      <c r="I44" s="429"/>
      <c r="J44" s="432"/>
    </row>
    <row r="45" spans="1:10" ht="14.25" customHeight="1">
      <c r="A45" s="605"/>
      <c r="B45" s="605"/>
      <c r="C45" s="605"/>
      <c r="D45" s="605"/>
      <c r="E45" s="446" t="s">
        <v>1772</v>
      </c>
      <c r="F45" s="603"/>
      <c r="G45" s="429"/>
      <c r="H45" s="429"/>
      <c r="I45" s="429"/>
      <c r="J45" s="432"/>
    </row>
    <row r="46" spans="1:10" ht="14.25" customHeight="1">
      <c r="A46" s="612">
        <v>70804</v>
      </c>
      <c r="B46" s="567" t="s">
        <v>274</v>
      </c>
      <c r="C46" s="567"/>
      <c r="D46" s="567" t="s">
        <v>1774</v>
      </c>
      <c r="E46" s="567" t="s">
        <v>1775</v>
      </c>
      <c r="F46" s="609" t="s">
        <v>1758</v>
      </c>
      <c r="G46" s="429"/>
      <c r="H46" s="429"/>
      <c r="I46" s="429"/>
      <c r="J46" s="432"/>
    </row>
    <row r="47" spans="1:10" ht="14.25" customHeight="1">
      <c r="A47" s="607"/>
      <c r="B47" s="607"/>
      <c r="C47" s="607"/>
      <c r="D47" s="607"/>
      <c r="E47" s="607"/>
      <c r="F47" s="608"/>
      <c r="G47" s="429"/>
      <c r="H47" s="429"/>
      <c r="I47" s="429"/>
      <c r="J47" s="432"/>
    </row>
    <row r="48" spans="1:10" ht="14.25" customHeight="1">
      <c r="A48" s="607"/>
      <c r="B48" s="607"/>
      <c r="C48" s="607"/>
      <c r="D48" s="607"/>
      <c r="E48" s="607"/>
      <c r="F48" s="608"/>
      <c r="G48" s="429"/>
      <c r="H48" s="429"/>
      <c r="I48" s="429"/>
      <c r="J48" s="432"/>
    </row>
    <row r="49" spans="1:10" ht="14.25" customHeight="1">
      <c r="A49" s="607"/>
      <c r="B49" s="607"/>
      <c r="C49" s="607"/>
      <c r="D49" s="605"/>
      <c r="E49" s="605"/>
      <c r="F49" s="603"/>
      <c r="G49" s="429"/>
      <c r="H49" s="429"/>
      <c r="I49" s="429"/>
      <c r="J49" s="432"/>
    </row>
    <row r="50" spans="1:10" ht="14.25" customHeight="1">
      <c r="A50" s="607"/>
      <c r="B50" s="607"/>
      <c r="C50" s="607"/>
      <c r="D50" s="370" t="s">
        <v>1781</v>
      </c>
      <c r="E50" s="370" t="s">
        <v>1782</v>
      </c>
      <c r="F50" s="442" t="s">
        <v>1760</v>
      </c>
      <c r="G50" s="429"/>
      <c r="H50" s="429"/>
      <c r="I50" s="429"/>
      <c r="J50" s="432"/>
    </row>
    <row r="51" spans="1:10" ht="14.25" customHeight="1">
      <c r="A51" s="607"/>
      <c r="B51" s="607"/>
      <c r="C51" s="607"/>
      <c r="D51" s="567" t="s">
        <v>1785</v>
      </c>
      <c r="E51" s="567" t="s">
        <v>1786</v>
      </c>
      <c r="F51" s="609" t="s">
        <v>1760</v>
      </c>
      <c r="G51" s="429"/>
      <c r="H51" s="429"/>
      <c r="I51" s="429"/>
      <c r="J51" s="432"/>
    </row>
    <row r="52" spans="1:10" ht="14.25" customHeight="1">
      <c r="A52" s="607"/>
      <c r="B52" s="607"/>
      <c r="C52" s="607"/>
      <c r="D52" s="607"/>
      <c r="E52" s="607"/>
      <c r="F52" s="608"/>
      <c r="G52" s="429"/>
      <c r="H52" s="429"/>
      <c r="I52" s="429"/>
      <c r="J52" s="432"/>
    </row>
    <row r="53" spans="1:10" ht="14.25" customHeight="1">
      <c r="A53" s="607"/>
      <c r="B53" s="607"/>
      <c r="C53" s="607"/>
      <c r="D53" s="605"/>
      <c r="E53" s="605"/>
      <c r="F53" s="603"/>
      <c r="G53" s="429"/>
      <c r="H53" s="429"/>
      <c r="I53" s="429"/>
      <c r="J53" s="432"/>
    </row>
    <row r="54" spans="1:10" ht="14.25" customHeight="1">
      <c r="A54" s="607"/>
      <c r="B54" s="607"/>
      <c r="C54" s="607"/>
      <c r="D54" s="567" t="s">
        <v>1793</v>
      </c>
      <c r="E54" s="567" t="s">
        <v>1794</v>
      </c>
      <c r="F54" s="609" t="s">
        <v>17</v>
      </c>
      <c r="G54" s="429"/>
      <c r="H54" s="429"/>
      <c r="I54" s="429"/>
      <c r="J54" s="432"/>
    </row>
    <row r="55" spans="1:10" ht="14.25" customHeight="1">
      <c r="A55" s="605"/>
      <c r="B55" s="605"/>
      <c r="C55" s="605"/>
      <c r="D55" s="605"/>
      <c r="E55" s="605"/>
      <c r="F55" s="603"/>
      <c r="G55" s="429"/>
      <c r="H55" s="429"/>
      <c r="I55" s="429"/>
      <c r="J55" s="432"/>
    </row>
    <row r="56" spans="1:10" ht="14.25" customHeight="1">
      <c r="A56" s="604">
        <v>71703</v>
      </c>
      <c r="B56" s="567" t="s">
        <v>1801</v>
      </c>
      <c r="C56" s="579"/>
      <c r="D56" s="370" t="s">
        <v>1803</v>
      </c>
      <c r="E56" s="370" t="s">
        <v>1804</v>
      </c>
      <c r="F56" s="442" t="s">
        <v>324</v>
      </c>
      <c r="G56" s="429"/>
      <c r="H56" s="429"/>
      <c r="I56" s="429"/>
      <c r="J56" s="432"/>
    </row>
    <row r="57" spans="1:10" ht="14.25" customHeight="1">
      <c r="A57" s="605"/>
      <c r="B57" s="605"/>
      <c r="C57" s="605"/>
      <c r="D57" s="370" t="s">
        <v>1807</v>
      </c>
      <c r="E57" s="370" t="s">
        <v>1808</v>
      </c>
      <c r="F57" s="457" t="s">
        <v>324</v>
      </c>
      <c r="G57" s="429"/>
      <c r="H57" s="429"/>
      <c r="I57" s="429"/>
      <c r="J57" s="432"/>
    </row>
    <row r="58" spans="1:10" ht="14.25" customHeight="1">
      <c r="A58" s="119">
        <v>71411</v>
      </c>
      <c r="B58" s="119" t="s">
        <v>1812</v>
      </c>
      <c r="C58" s="121"/>
      <c r="D58" s="121" t="s">
        <v>1814</v>
      </c>
      <c r="E58" s="121" t="s">
        <v>1815</v>
      </c>
      <c r="F58" s="458" t="s">
        <v>1732</v>
      </c>
      <c r="G58" s="429"/>
      <c r="H58" s="429"/>
      <c r="I58" s="429"/>
      <c r="J58" s="432"/>
    </row>
    <row r="59" spans="1:10" ht="14.25" customHeight="1">
      <c r="A59" s="119">
        <v>71408</v>
      </c>
      <c r="B59" s="119" t="s">
        <v>1819</v>
      </c>
      <c r="C59" s="119"/>
      <c r="D59" s="119" t="s">
        <v>1821</v>
      </c>
      <c r="E59" s="248" t="s">
        <v>1822</v>
      </c>
      <c r="F59" s="459" t="s">
        <v>1732</v>
      </c>
      <c r="G59" s="429"/>
      <c r="H59" s="429"/>
      <c r="I59" s="429"/>
      <c r="J59" s="432"/>
    </row>
    <row r="60" spans="1:10" ht="14.25" customHeight="1">
      <c r="A60" s="606">
        <v>71406</v>
      </c>
      <c r="B60" s="606" t="s">
        <v>1680</v>
      </c>
      <c r="C60" s="606"/>
      <c r="D60" s="606" t="s">
        <v>1682</v>
      </c>
      <c r="E60" s="606" t="s">
        <v>1683</v>
      </c>
      <c r="F60" s="459"/>
      <c r="G60" s="429"/>
      <c r="H60" s="429"/>
      <c r="I60" s="429"/>
      <c r="J60" s="432"/>
    </row>
    <row r="61" spans="1:10" ht="14.25" customHeight="1">
      <c r="A61" s="607"/>
      <c r="B61" s="607"/>
      <c r="C61" s="607"/>
      <c r="D61" s="605"/>
      <c r="E61" s="605"/>
      <c r="F61" s="459" t="s">
        <v>17</v>
      </c>
      <c r="G61" s="429"/>
      <c r="H61" s="429"/>
      <c r="I61" s="429"/>
      <c r="J61" s="432"/>
    </row>
    <row r="62" spans="1:10" ht="14.25" customHeight="1">
      <c r="A62" s="605"/>
      <c r="B62" s="605"/>
      <c r="C62" s="605"/>
      <c r="D62" s="119" t="s">
        <v>1688</v>
      </c>
      <c r="E62" s="119" t="s">
        <v>1689</v>
      </c>
      <c r="F62" s="459" t="s">
        <v>1690</v>
      </c>
      <c r="G62" s="429"/>
      <c r="H62" s="429"/>
      <c r="I62" s="429"/>
      <c r="J62" s="432"/>
    </row>
    <row r="63" spans="1:10" ht="14.25" customHeight="1">
      <c r="A63" s="606" t="s">
        <v>171</v>
      </c>
      <c r="B63" s="606" t="s">
        <v>1827</v>
      </c>
      <c r="C63" s="606"/>
      <c r="D63" s="606" t="s">
        <v>1829</v>
      </c>
      <c r="E63" s="606" t="s">
        <v>1830</v>
      </c>
      <c r="F63" s="602" t="s">
        <v>1831</v>
      </c>
      <c r="G63" s="429"/>
      <c r="H63" s="429"/>
      <c r="I63" s="429"/>
      <c r="J63" s="432"/>
    </row>
    <row r="64" spans="1:10" ht="14.25" customHeight="1">
      <c r="A64" s="607"/>
      <c r="B64" s="607"/>
      <c r="C64" s="607"/>
      <c r="D64" s="605"/>
      <c r="E64" s="605"/>
      <c r="F64" s="603"/>
      <c r="G64" s="429"/>
      <c r="H64" s="429"/>
      <c r="I64" s="429"/>
      <c r="J64" s="432"/>
    </row>
    <row r="65" spans="1:10" ht="14.25" customHeight="1">
      <c r="A65" s="605"/>
      <c r="B65" s="605"/>
      <c r="C65" s="605"/>
      <c r="D65" s="119" t="s">
        <v>1837</v>
      </c>
      <c r="E65" s="119" t="s">
        <v>1838</v>
      </c>
      <c r="F65" s="459" t="s">
        <v>1839</v>
      </c>
      <c r="G65" s="429"/>
      <c r="H65" s="429"/>
      <c r="I65" s="429"/>
      <c r="J65" s="432"/>
    </row>
    <row r="66" spans="1:10" ht="14.25" customHeight="1">
      <c r="A66" s="606" t="s">
        <v>171</v>
      </c>
      <c r="B66" s="606" t="s">
        <v>1843</v>
      </c>
      <c r="C66" s="606"/>
      <c r="D66" s="606" t="s">
        <v>1845</v>
      </c>
      <c r="E66" s="606" t="s">
        <v>1846</v>
      </c>
      <c r="F66" s="602" t="s">
        <v>1667</v>
      </c>
      <c r="G66" s="429"/>
      <c r="H66" s="429"/>
      <c r="I66" s="429"/>
      <c r="J66" s="432"/>
    </row>
    <row r="67" spans="1:10" ht="14.25" customHeight="1">
      <c r="A67" s="607"/>
      <c r="B67" s="607"/>
      <c r="C67" s="607"/>
      <c r="D67" s="605"/>
      <c r="E67" s="605"/>
      <c r="F67" s="608"/>
      <c r="G67" s="429"/>
      <c r="H67" s="429"/>
      <c r="I67" s="429"/>
      <c r="J67" s="432"/>
    </row>
    <row r="68" spans="1:10" ht="14.25" customHeight="1">
      <c r="A68" s="605"/>
      <c r="B68" s="605"/>
      <c r="C68" s="605"/>
      <c r="D68" s="119" t="s">
        <v>1852</v>
      </c>
      <c r="E68" s="119" t="s">
        <v>1853</v>
      </c>
      <c r="F68" s="603"/>
      <c r="G68" s="429"/>
      <c r="H68" s="429"/>
      <c r="I68" s="429"/>
      <c r="J68" s="432"/>
    </row>
    <row r="69" spans="1:10" ht="14.25" customHeight="1">
      <c r="A69" s="606" t="s">
        <v>171</v>
      </c>
      <c r="B69" s="606" t="s">
        <v>1855</v>
      </c>
      <c r="C69" s="606"/>
      <c r="D69" s="606" t="s">
        <v>1857</v>
      </c>
      <c r="E69" s="606" t="s">
        <v>1858</v>
      </c>
      <c r="F69" s="602" t="s">
        <v>1859</v>
      </c>
      <c r="G69" s="429"/>
      <c r="H69" s="429"/>
      <c r="I69" s="429"/>
      <c r="J69" s="432"/>
    </row>
    <row r="70" spans="1:10" ht="14.25" customHeight="1">
      <c r="A70" s="605"/>
      <c r="B70" s="605"/>
      <c r="C70" s="605"/>
      <c r="D70" s="605"/>
      <c r="E70" s="605"/>
      <c r="F70" s="603"/>
      <c r="G70" s="429"/>
      <c r="H70" s="429"/>
      <c r="I70" s="429"/>
      <c r="J70" s="432"/>
    </row>
    <row r="71" spans="1:10" ht="14.25" customHeight="1">
      <c r="A71" s="606" t="s">
        <v>171</v>
      </c>
      <c r="B71" s="606" t="s">
        <v>1865</v>
      </c>
      <c r="C71" s="610"/>
      <c r="D71" s="606" t="s">
        <v>1867</v>
      </c>
      <c r="E71" s="606" t="s">
        <v>1868</v>
      </c>
      <c r="F71" s="459" t="s">
        <v>324</v>
      </c>
      <c r="G71" s="429"/>
      <c r="H71" s="429"/>
      <c r="I71" s="429"/>
      <c r="J71" s="432"/>
    </row>
    <row r="72" spans="1:10" ht="14.25" customHeight="1">
      <c r="A72" s="605"/>
      <c r="B72" s="605"/>
      <c r="C72" s="605"/>
      <c r="D72" s="605"/>
      <c r="E72" s="605"/>
      <c r="F72" s="459"/>
      <c r="G72" s="429"/>
      <c r="H72" s="429"/>
      <c r="I72" s="429"/>
      <c r="J72" s="432"/>
    </row>
    <row r="73" spans="1:10" ht="14.25" customHeight="1">
      <c r="A73" s="606" t="s">
        <v>171</v>
      </c>
      <c r="B73" s="606" t="s">
        <v>1874</v>
      </c>
      <c r="C73" s="606"/>
      <c r="D73" s="606" t="s">
        <v>1876</v>
      </c>
      <c r="E73" s="606" t="s">
        <v>1877</v>
      </c>
      <c r="F73" s="602" t="s">
        <v>324</v>
      </c>
      <c r="G73" s="429"/>
      <c r="H73" s="429"/>
      <c r="I73" s="429"/>
      <c r="J73" s="432"/>
    </row>
    <row r="74" spans="1:10" ht="14.25" customHeight="1">
      <c r="A74" s="605"/>
      <c r="B74" s="605"/>
      <c r="C74" s="605"/>
      <c r="D74" s="605"/>
      <c r="E74" s="605"/>
      <c r="F74" s="603"/>
      <c r="G74" s="429"/>
      <c r="H74" s="429"/>
      <c r="I74" s="429"/>
      <c r="J74" s="432"/>
    </row>
    <row r="75" spans="1:10" ht="14.25" customHeight="1">
      <c r="A75" s="606" t="s">
        <v>171</v>
      </c>
      <c r="B75" s="606" t="s">
        <v>1883</v>
      </c>
      <c r="C75" s="610"/>
      <c r="D75" s="606" t="s">
        <v>1885</v>
      </c>
      <c r="E75" s="606" t="s">
        <v>1886</v>
      </c>
      <c r="F75" s="602" t="s">
        <v>324</v>
      </c>
      <c r="G75" s="429"/>
      <c r="H75" s="429"/>
      <c r="I75" s="429"/>
      <c r="J75" s="432"/>
    </row>
    <row r="76" spans="1:10" ht="14.25" customHeight="1">
      <c r="A76" s="605"/>
      <c r="B76" s="605"/>
      <c r="C76" s="605"/>
      <c r="D76" s="605"/>
      <c r="E76" s="605"/>
      <c r="F76" s="603"/>
      <c r="G76" s="429"/>
      <c r="H76" s="429"/>
      <c r="I76" s="429"/>
      <c r="J76" s="432"/>
    </row>
    <row r="77" spans="1:10" ht="14.25" customHeight="1">
      <c r="A77" s="606" t="s">
        <v>171</v>
      </c>
      <c r="B77" s="606" t="s">
        <v>1892</v>
      </c>
      <c r="C77" s="610"/>
      <c r="D77" s="606" t="s">
        <v>1894</v>
      </c>
      <c r="E77" s="606" t="s">
        <v>1895</v>
      </c>
      <c r="F77" s="602" t="s">
        <v>324</v>
      </c>
      <c r="G77" s="429"/>
      <c r="H77" s="429"/>
      <c r="I77" s="429"/>
      <c r="J77" s="432"/>
    </row>
    <row r="78" spans="1:10" ht="14.25" customHeight="1">
      <c r="A78" s="605"/>
      <c r="B78" s="605"/>
      <c r="C78" s="605"/>
      <c r="D78" s="605"/>
      <c r="E78" s="605"/>
      <c r="F78" s="603"/>
      <c r="G78" s="429"/>
      <c r="H78" s="429"/>
      <c r="I78" s="429"/>
      <c r="J78" s="432"/>
    </row>
    <row r="79" spans="1:10" ht="14.25" customHeight="1">
      <c r="A79" s="418">
        <v>71902</v>
      </c>
      <c r="B79" s="121" t="s">
        <v>1902</v>
      </c>
      <c r="C79" s="567"/>
      <c r="D79" s="418" t="s">
        <v>1904</v>
      </c>
      <c r="E79" s="418" t="s">
        <v>1905</v>
      </c>
      <c r="F79" s="460" t="s">
        <v>1723</v>
      </c>
      <c r="G79" s="429"/>
      <c r="H79" s="429"/>
      <c r="I79" s="429"/>
      <c r="J79" s="432"/>
    </row>
    <row r="80" spans="1:10" ht="14.25" customHeight="1">
      <c r="A80" s="418">
        <v>71903</v>
      </c>
      <c r="B80" s="121" t="s">
        <v>1902</v>
      </c>
      <c r="C80" s="607"/>
      <c r="D80" s="611" t="s">
        <v>126</v>
      </c>
      <c r="E80" s="611" t="s">
        <v>1908</v>
      </c>
      <c r="F80" s="613" t="s">
        <v>322</v>
      </c>
      <c r="G80" s="429"/>
      <c r="H80" s="429"/>
      <c r="I80" s="429"/>
      <c r="J80" s="432"/>
    </row>
    <row r="81" spans="1:10" ht="14.25" customHeight="1">
      <c r="A81" s="418">
        <v>71904</v>
      </c>
      <c r="B81" s="121" t="s">
        <v>1902</v>
      </c>
      <c r="C81" s="605"/>
      <c r="D81" s="605"/>
      <c r="E81" s="605"/>
      <c r="F81" s="603"/>
      <c r="G81" s="429"/>
      <c r="H81" s="429"/>
      <c r="I81" s="429"/>
      <c r="J81" s="432"/>
    </row>
    <row r="82" spans="1:10" ht="14.25" customHeight="1">
      <c r="A82" s="418">
        <v>72206</v>
      </c>
      <c r="B82" s="121" t="s">
        <v>1913</v>
      </c>
      <c r="C82" s="567"/>
      <c r="D82" s="614" t="s">
        <v>1915</v>
      </c>
      <c r="E82" s="461" t="s">
        <v>1916</v>
      </c>
      <c r="F82" s="462" t="s">
        <v>322</v>
      </c>
      <c r="G82" s="429"/>
      <c r="H82" s="429"/>
      <c r="I82" s="429"/>
      <c r="J82" s="432"/>
    </row>
    <row r="83" spans="1:10" ht="14.25" customHeight="1">
      <c r="A83" s="418">
        <v>72207</v>
      </c>
      <c r="B83" s="121" t="s">
        <v>1913</v>
      </c>
      <c r="C83" s="607"/>
      <c r="D83" s="607"/>
      <c r="E83" s="446"/>
      <c r="F83" s="463"/>
      <c r="G83" s="429"/>
      <c r="H83" s="429"/>
      <c r="I83" s="429"/>
      <c r="J83" s="432"/>
    </row>
    <row r="84" spans="1:10" ht="14.25" customHeight="1">
      <c r="A84" s="418">
        <v>72208</v>
      </c>
      <c r="B84" s="121" t="s">
        <v>1913</v>
      </c>
      <c r="C84" s="607"/>
      <c r="D84" s="607"/>
      <c r="E84" s="461" t="s">
        <v>1921</v>
      </c>
      <c r="F84" s="462" t="s">
        <v>322</v>
      </c>
      <c r="G84" s="429"/>
      <c r="H84" s="429"/>
      <c r="I84" s="429"/>
      <c r="J84" s="432"/>
    </row>
    <row r="85" spans="1:10" ht="14.25" customHeight="1">
      <c r="A85" s="418">
        <v>72209</v>
      </c>
      <c r="B85" s="121" t="s">
        <v>1913</v>
      </c>
      <c r="C85" s="605"/>
      <c r="D85" s="605"/>
      <c r="E85" s="370"/>
      <c r="F85" s="464"/>
      <c r="G85" s="429"/>
      <c r="H85" s="429"/>
      <c r="I85" s="429"/>
      <c r="J85" s="432"/>
    </row>
    <row r="86" spans="1:10" ht="14.25" customHeight="1">
      <c r="A86" s="418" t="s">
        <v>1925</v>
      </c>
      <c r="B86" s="121" t="s">
        <v>1926</v>
      </c>
      <c r="C86" s="567"/>
      <c r="D86" s="370" t="s">
        <v>1928</v>
      </c>
      <c r="E86" s="370" t="s">
        <v>1929</v>
      </c>
      <c r="F86" s="464" t="s">
        <v>322</v>
      </c>
      <c r="G86" s="429"/>
      <c r="H86" s="429"/>
      <c r="I86" s="429"/>
      <c r="J86" s="432"/>
    </row>
    <row r="87" spans="1:10" ht="14.25" customHeight="1">
      <c r="A87" s="418" t="s">
        <v>1925</v>
      </c>
      <c r="B87" s="121" t="s">
        <v>1926</v>
      </c>
      <c r="C87" s="605"/>
      <c r="D87" s="422" t="s">
        <v>1932</v>
      </c>
      <c r="E87" s="422" t="s">
        <v>1933</v>
      </c>
      <c r="F87" s="464" t="s">
        <v>324</v>
      </c>
      <c r="G87" s="429"/>
      <c r="H87" s="429"/>
      <c r="I87" s="429"/>
      <c r="J87" s="432"/>
    </row>
    <row r="88" spans="1:10" ht="14.25" customHeight="1">
      <c r="A88" s="418">
        <v>72208</v>
      </c>
      <c r="B88" s="121" t="s">
        <v>1936</v>
      </c>
      <c r="C88" s="567"/>
      <c r="D88" s="422" t="s">
        <v>1938</v>
      </c>
      <c r="E88" s="422" t="s">
        <v>1939</v>
      </c>
      <c r="F88" s="462" t="s">
        <v>322</v>
      </c>
      <c r="G88" s="429"/>
      <c r="H88" s="429"/>
      <c r="I88" s="429"/>
      <c r="J88" s="432"/>
    </row>
    <row r="89" spans="1:10" ht="14.25" customHeight="1">
      <c r="A89" s="418">
        <v>72209</v>
      </c>
      <c r="B89" s="121" t="s">
        <v>1936</v>
      </c>
      <c r="C89" s="607"/>
      <c r="D89" s="615" t="s">
        <v>1942</v>
      </c>
      <c r="E89" s="615" t="s">
        <v>1943</v>
      </c>
      <c r="F89" s="616" t="s">
        <v>324</v>
      </c>
      <c r="G89" s="429"/>
      <c r="H89" s="429"/>
      <c r="I89" s="429"/>
      <c r="J89" s="432"/>
    </row>
    <row r="90" spans="1:10" ht="14.25" customHeight="1">
      <c r="A90" s="418">
        <v>72210</v>
      </c>
      <c r="B90" s="121" t="s">
        <v>1936</v>
      </c>
      <c r="C90" s="605"/>
      <c r="D90" s="605"/>
      <c r="E90" s="605"/>
      <c r="F90" s="603"/>
      <c r="G90" s="429"/>
      <c r="H90" s="429"/>
      <c r="I90" s="429"/>
      <c r="J90" s="432"/>
    </row>
    <row r="91" spans="1:10" ht="14.25" customHeight="1">
      <c r="A91" s="418" t="s">
        <v>1925</v>
      </c>
      <c r="B91" s="121" t="s">
        <v>1949</v>
      </c>
      <c r="C91" s="370"/>
      <c r="D91" s="370" t="s">
        <v>97</v>
      </c>
      <c r="E91" s="370" t="s">
        <v>1951</v>
      </c>
      <c r="F91" s="464" t="s">
        <v>322</v>
      </c>
      <c r="G91" s="429"/>
      <c r="H91" s="429"/>
      <c r="I91" s="429"/>
      <c r="J91" s="432"/>
    </row>
    <row r="92" spans="1:10" ht="14.25" customHeight="1">
      <c r="A92" s="465">
        <v>71801</v>
      </c>
      <c r="B92" s="465" t="s">
        <v>1955</v>
      </c>
      <c r="C92" s="567"/>
      <c r="D92" s="370" t="s">
        <v>1957</v>
      </c>
      <c r="E92" s="416" t="s">
        <v>1958</v>
      </c>
      <c r="F92" s="433" t="s">
        <v>1760</v>
      </c>
      <c r="G92" s="429"/>
      <c r="H92" s="429"/>
      <c r="I92" s="429"/>
      <c r="J92" s="432"/>
    </row>
    <row r="93" spans="1:10" ht="14.25" customHeight="1">
      <c r="A93" s="465">
        <v>71802</v>
      </c>
      <c r="B93" s="465" t="s">
        <v>1955</v>
      </c>
      <c r="C93" s="605"/>
      <c r="D93" s="370"/>
      <c r="E93" s="370"/>
      <c r="F93" s="464"/>
      <c r="G93" s="429"/>
      <c r="H93" s="429"/>
      <c r="I93" s="429"/>
      <c r="J93" s="432"/>
    </row>
    <row r="94" spans="1:10" ht="14.25" customHeight="1">
      <c r="A94" s="465">
        <v>71802</v>
      </c>
      <c r="B94" s="465" t="s">
        <v>1964</v>
      </c>
      <c r="C94" s="420"/>
      <c r="D94" s="370" t="s">
        <v>78</v>
      </c>
      <c r="E94" s="421" t="s">
        <v>1966</v>
      </c>
      <c r="F94" s="433" t="s">
        <v>322</v>
      </c>
      <c r="G94" s="429"/>
      <c r="H94" s="429"/>
      <c r="I94" s="429"/>
      <c r="J94" s="432"/>
    </row>
    <row r="95" spans="1:10" ht="14.25" customHeight="1">
      <c r="A95" s="465">
        <v>71804</v>
      </c>
      <c r="B95" s="465" t="s">
        <v>1969</v>
      </c>
      <c r="C95" s="370"/>
      <c r="D95" s="370" t="s">
        <v>1971</v>
      </c>
      <c r="E95" s="421" t="s">
        <v>1972</v>
      </c>
      <c r="F95" s="466" t="s">
        <v>322</v>
      </c>
      <c r="G95" s="429"/>
      <c r="H95" s="429"/>
      <c r="I95" s="429"/>
      <c r="J95" s="432"/>
    </row>
    <row r="96" spans="1:10" ht="14.25" customHeight="1">
      <c r="C96" s="295"/>
      <c r="D96" s="296"/>
      <c r="F96" s="295"/>
      <c r="G96" s="236"/>
      <c r="H96" s="236"/>
      <c r="I96" s="236"/>
      <c r="J96" s="240"/>
    </row>
    <row r="97" spans="3:10" ht="14.25" customHeight="1">
      <c r="C97" s="295"/>
      <c r="D97" s="296"/>
      <c r="F97" s="295"/>
      <c r="G97" s="236"/>
      <c r="H97" s="236"/>
      <c r="I97" s="236"/>
      <c r="J97" s="240"/>
    </row>
    <row r="98" spans="3:10" ht="14.25" customHeight="1">
      <c r="C98" s="295"/>
      <c r="D98" s="296"/>
      <c r="F98" s="295"/>
      <c r="G98" s="236"/>
      <c r="H98" s="236"/>
      <c r="I98" s="236"/>
      <c r="J98" s="240"/>
    </row>
    <row r="99" spans="3:10" ht="14.25" customHeight="1">
      <c r="C99" s="295"/>
      <c r="D99" s="296"/>
      <c r="F99" s="295"/>
      <c r="G99" s="236"/>
      <c r="H99" s="236"/>
      <c r="I99" s="236"/>
      <c r="J99" s="240"/>
    </row>
    <row r="100" spans="3:10" ht="14.25" customHeight="1">
      <c r="C100" s="295"/>
      <c r="D100" s="296"/>
      <c r="F100" s="295"/>
      <c r="G100" s="236"/>
      <c r="H100" s="236"/>
      <c r="I100" s="236"/>
      <c r="J100" s="240"/>
    </row>
    <row r="101" spans="3:10" ht="14.25" customHeight="1">
      <c r="C101" s="295"/>
      <c r="D101" s="296"/>
      <c r="F101" s="295"/>
      <c r="G101" s="236"/>
      <c r="H101" s="236"/>
      <c r="I101" s="236"/>
      <c r="J101" s="240"/>
    </row>
    <row r="102" spans="3:10" ht="14.25" customHeight="1">
      <c r="C102" s="295"/>
      <c r="D102" s="296"/>
      <c r="F102" s="295"/>
      <c r="G102" s="236"/>
      <c r="H102" s="236"/>
      <c r="I102" s="236"/>
      <c r="J102" s="240"/>
    </row>
    <row r="103" spans="3:10" ht="14.25" customHeight="1">
      <c r="C103" s="295"/>
      <c r="D103" s="296"/>
      <c r="F103" s="295"/>
      <c r="G103" s="236"/>
      <c r="H103" s="236"/>
      <c r="I103" s="236"/>
      <c r="J103" s="240"/>
    </row>
    <row r="104" spans="3:10" ht="14.25" customHeight="1">
      <c r="C104" s="295"/>
      <c r="D104" s="296"/>
      <c r="F104" s="295"/>
      <c r="G104" s="236"/>
      <c r="H104" s="236"/>
      <c r="I104" s="236"/>
      <c r="J104" s="240"/>
    </row>
    <row r="105" spans="3:10" ht="14.25" customHeight="1">
      <c r="C105" s="295"/>
      <c r="D105" s="296"/>
      <c r="F105" s="295"/>
      <c r="G105" s="236"/>
      <c r="H105" s="236"/>
      <c r="I105" s="236"/>
      <c r="J105" s="240"/>
    </row>
    <row r="106" spans="3:10" ht="14.25" customHeight="1">
      <c r="C106" s="295"/>
      <c r="D106" s="296"/>
      <c r="F106" s="295"/>
      <c r="G106" s="236"/>
      <c r="H106" s="236"/>
      <c r="I106" s="236"/>
      <c r="J106" s="240"/>
    </row>
    <row r="107" spans="3:10" ht="14.25" customHeight="1">
      <c r="C107" s="295"/>
      <c r="D107" s="296"/>
      <c r="F107" s="295"/>
      <c r="G107" s="236"/>
      <c r="H107" s="236"/>
      <c r="I107" s="236"/>
      <c r="J107" s="240"/>
    </row>
    <row r="108" spans="3:10" ht="14.25" customHeight="1">
      <c r="C108" s="295"/>
      <c r="D108" s="296"/>
      <c r="F108" s="295"/>
      <c r="G108" s="236"/>
      <c r="H108" s="236"/>
      <c r="I108" s="236"/>
      <c r="J108" s="240"/>
    </row>
    <row r="109" spans="3:10" ht="14.25" customHeight="1">
      <c r="C109" s="295"/>
      <c r="D109" s="296"/>
      <c r="F109" s="295"/>
      <c r="G109" s="236"/>
      <c r="H109" s="236"/>
      <c r="I109" s="236"/>
      <c r="J109" s="240"/>
    </row>
    <row r="110" spans="3:10" ht="14.25" customHeight="1">
      <c r="C110" s="295"/>
      <c r="D110" s="296"/>
      <c r="F110" s="295"/>
      <c r="G110" s="236"/>
      <c r="H110" s="236"/>
      <c r="I110" s="236"/>
      <c r="J110" s="240"/>
    </row>
    <row r="111" spans="3:10" ht="14.25" customHeight="1">
      <c r="C111" s="295"/>
      <c r="D111" s="296"/>
      <c r="F111" s="295"/>
      <c r="G111" s="236"/>
      <c r="H111" s="236"/>
      <c r="I111" s="236"/>
      <c r="J111" s="240"/>
    </row>
    <row r="112" spans="3:10" ht="14.25" customHeight="1">
      <c r="C112" s="295"/>
      <c r="D112" s="296"/>
      <c r="F112" s="295"/>
      <c r="G112" s="236"/>
      <c r="H112" s="236"/>
      <c r="I112" s="236"/>
      <c r="J112" s="240"/>
    </row>
    <row r="113" spans="3:10" ht="14.25" customHeight="1">
      <c r="C113" s="295"/>
      <c r="D113" s="296"/>
      <c r="F113" s="295"/>
      <c r="G113" s="236"/>
      <c r="H113" s="236"/>
      <c r="I113" s="236"/>
      <c r="J113" s="240"/>
    </row>
    <row r="114" spans="3:10" ht="14.25" customHeight="1">
      <c r="C114" s="295"/>
      <c r="D114" s="296"/>
      <c r="F114" s="295"/>
      <c r="G114" s="236"/>
      <c r="H114" s="236"/>
      <c r="I114" s="236"/>
      <c r="J114" s="240"/>
    </row>
    <row r="115" spans="3:10" ht="14.25" customHeight="1">
      <c r="C115" s="295"/>
      <c r="D115" s="296"/>
      <c r="F115" s="295"/>
      <c r="G115" s="236"/>
      <c r="H115" s="236"/>
      <c r="I115" s="236"/>
      <c r="J115" s="240"/>
    </row>
    <row r="116" spans="3:10" ht="14.25" customHeight="1">
      <c r="C116" s="295"/>
      <c r="D116" s="296"/>
      <c r="F116" s="295"/>
      <c r="G116" s="236"/>
      <c r="H116" s="236"/>
      <c r="I116" s="236"/>
      <c r="J116" s="240"/>
    </row>
    <row r="117" spans="3:10" ht="14.25" customHeight="1">
      <c r="C117" s="295"/>
      <c r="D117" s="296"/>
      <c r="F117" s="295"/>
      <c r="G117" s="236"/>
      <c r="H117" s="236"/>
      <c r="I117" s="236"/>
      <c r="J117" s="240"/>
    </row>
    <row r="118" spans="3:10" ht="14.25" customHeight="1">
      <c r="C118" s="295"/>
      <c r="D118" s="296"/>
      <c r="F118" s="295"/>
      <c r="G118" s="236"/>
      <c r="H118" s="236"/>
      <c r="I118" s="236"/>
      <c r="J118" s="240"/>
    </row>
    <row r="119" spans="3:10" ht="14.25" customHeight="1">
      <c r="C119" s="295"/>
      <c r="D119" s="296"/>
      <c r="F119" s="295"/>
      <c r="G119" s="236"/>
      <c r="H119" s="236"/>
      <c r="I119" s="236"/>
      <c r="J119" s="240"/>
    </row>
    <row r="120" spans="3:10" ht="14.25" customHeight="1">
      <c r="C120" s="295"/>
      <c r="D120" s="296"/>
      <c r="F120" s="295"/>
      <c r="G120" s="236"/>
      <c r="H120" s="236"/>
      <c r="I120" s="236"/>
      <c r="J120" s="240"/>
    </row>
    <row r="121" spans="3:10" ht="14.25" customHeight="1">
      <c r="C121" s="295"/>
      <c r="D121" s="296"/>
      <c r="F121" s="295"/>
      <c r="G121" s="236"/>
      <c r="H121" s="236"/>
      <c r="I121" s="236"/>
      <c r="J121" s="240"/>
    </row>
    <row r="122" spans="3:10" ht="14.25" customHeight="1">
      <c r="C122" s="295"/>
      <c r="D122" s="296"/>
      <c r="F122" s="295"/>
      <c r="G122" s="236"/>
      <c r="H122" s="236"/>
      <c r="I122" s="236"/>
      <c r="J122" s="240"/>
    </row>
    <row r="123" spans="3:10" ht="14.25" customHeight="1">
      <c r="C123" s="295"/>
      <c r="D123" s="296"/>
      <c r="F123" s="295"/>
      <c r="G123" s="236"/>
      <c r="H123" s="236"/>
      <c r="I123" s="236"/>
      <c r="J123" s="240"/>
    </row>
    <row r="124" spans="3:10" ht="14.25" customHeight="1">
      <c r="C124" s="295"/>
      <c r="D124" s="296"/>
      <c r="F124" s="295"/>
      <c r="G124" s="236"/>
      <c r="H124" s="236"/>
      <c r="I124" s="236"/>
      <c r="J124" s="240"/>
    </row>
    <row r="125" spans="3:10" ht="14.25" customHeight="1">
      <c r="C125" s="295"/>
      <c r="D125" s="296"/>
      <c r="F125" s="295"/>
      <c r="G125" s="236"/>
      <c r="H125" s="236"/>
      <c r="I125" s="236"/>
      <c r="J125" s="240"/>
    </row>
    <row r="126" spans="3:10" ht="14.25" customHeight="1">
      <c r="C126" s="295"/>
      <c r="D126" s="296"/>
      <c r="F126" s="295"/>
      <c r="G126" s="236"/>
      <c r="H126" s="236"/>
      <c r="I126" s="236"/>
      <c r="J126" s="240"/>
    </row>
    <row r="127" spans="3:10" ht="14.25" customHeight="1">
      <c r="C127" s="295"/>
      <c r="D127" s="296"/>
      <c r="F127" s="295"/>
      <c r="G127" s="236"/>
      <c r="H127" s="236"/>
      <c r="I127" s="236"/>
      <c r="J127" s="240"/>
    </row>
    <row r="128" spans="3:10" ht="14.25" customHeight="1">
      <c r="C128" s="295"/>
      <c r="D128" s="296"/>
      <c r="F128" s="295"/>
      <c r="G128" s="236"/>
      <c r="H128" s="236"/>
      <c r="I128" s="236"/>
      <c r="J128" s="240"/>
    </row>
    <row r="129" spans="3:10" ht="14.25" customHeight="1">
      <c r="C129" s="295"/>
      <c r="D129" s="296"/>
      <c r="F129" s="295"/>
      <c r="G129" s="236"/>
      <c r="H129" s="236"/>
      <c r="I129" s="236"/>
      <c r="J129" s="240"/>
    </row>
    <row r="130" spans="3:10" ht="14.25" customHeight="1">
      <c r="C130" s="295"/>
      <c r="D130" s="296"/>
      <c r="F130" s="295"/>
      <c r="G130" s="236"/>
      <c r="H130" s="236"/>
      <c r="I130" s="236"/>
      <c r="J130" s="240"/>
    </row>
    <row r="131" spans="3:10" ht="14.25" customHeight="1">
      <c r="C131" s="295"/>
      <c r="D131" s="296"/>
      <c r="F131" s="295"/>
      <c r="G131" s="236"/>
      <c r="H131" s="236"/>
      <c r="I131" s="236"/>
      <c r="J131" s="240"/>
    </row>
    <row r="132" spans="3:10" ht="14.25" customHeight="1">
      <c r="C132" s="295"/>
      <c r="D132" s="296"/>
      <c r="F132" s="295"/>
      <c r="G132" s="236"/>
      <c r="H132" s="236"/>
      <c r="I132" s="236"/>
      <c r="J132" s="240"/>
    </row>
    <row r="133" spans="3:10" ht="14.25" customHeight="1">
      <c r="C133" s="295"/>
      <c r="D133" s="296"/>
      <c r="F133" s="295"/>
      <c r="G133" s="236"/>
      <c r="H133" s="236"/>
      <c r="I133" s="236"/>
      <c r="J133" s="240"/>
    </row>
    <row r="134" spans="3:10" ht="14.25" customHeight="1">
      <c r="C134" s="295"/>
      <c r="D134" s="296"/>
      <c r="F134" s="295"/>
      <c r="G134" s="236"/>
      <c r="H134" s="236"/>
      <c r="I134" s="236"/>
      <c r="J134" s="240"/>
    </row>
    <row r="135" spans="3:10" ht="14.25" customHeight="1">
      <c r="C135" s="295"/>
      <c r="D135" s="296"/>
      <c r="F135" s="295"/>
      <c r="G135" s="236"/>
      <c r="H135" s="236"/>
      <c r="I135" s="236"/>
      <c r="J135" s="240"/>
    </row>
    <row r="136" spans="3:10" ht="14.25" customHeight="1">
      <c r="C136" s="295"/>
      <c r="D136" s="296"/>
      <c r="F136" s="295"/>
      <c r="G136" s="236"/>
      <c r="H136" s="236"/>
      <c r="I136" s="236"/>
      <c r="J136" s="240"/>
    </row>
    <row r="137" spans="3:10" ht="14.25" customHeight="1">
      <c r="C137" s="295"/>
      <c r="D137" s="296"/>
      <c r="F137" s="295"/>
      <c r="G137" s="236"/>
      <c r="H137" s="236"/>
      <c r="I137" s="236"/>
      <c r="J137" s="240"/>
    </row>
    <row r="138" spans="3:10" ht="14.25" customHeight="1">
      <c r="C138" s="295"/>
      <c r="D138" s="296"/>
      <c r="F138" s="295"/>
      <c r="G138" s="236"/>
      <c r="H138" s="236"/>
      <c r="I138" s="236"/>
      <c r="J138" s="240"/>
    </row>
    <row r="139" spans="3:10" ht="14.25" customHeight="1">
      <c r="C139" s="295"/>
      <c r="D139" s="296"/>
      <c r="F139" s="295"/>
      <c r="G139" s="236"/>
      <c r="H139" s="236"/>
      <c r="I139" s="236"/>
      <c r="J139" s="240"/>
    </row>
    <row r="140" spans="3:10" ht="14.25" customHeight="1">
      <c r="C140" s="295"/>
      <c r="D140" s="296"/>
      <c r="F140" s="295"/>
      <c r="G140" s="236"/>
      <c r="H140" s="236"/>
      <c r="I140" s="236"/>
      <c r="J140" s="240"/>
    </row>
    <row r="141" spans="3:10" ht="14.25" customHeight="1">
      <c r="C141" s="295"/>
      <c r="D141" s="296"/>
      <c r="F141" s="295"/>
      <c r="G141" s="236"/>
      <c r="H141" s="236"/>
      <c r="I141" s="236"/>
      <c r="J141" s="240"/>
    </row>
    <row r="142" spans="3:10" ht="14.25" customHeight="1">
      <c r="C142" s="295"/>
      <c r="D142" s="296"/>
      <c r="F142" s="295"/>
      <c r="G142" s="236"/>
      <c r="H142" s="236"/>
      <c r="I142" s="236"/>
      <c r="J142" s="240"/>
    </row>
    <row r="143" spans="3:10" ht="14.25" customHeight="1">
      <c r="C143" s="295"/>
      <c r="D143" s="296"/>
      <c r="F143" s="295"/>
      <c r="G143" s="236"/>
      <c r="H143" s="236"/>
      <c r="I143" s="236"/>
      <c r="J143" s="240"/>
    </row>
    <row r="144" spans="3:10" ht="14.25" customHeight="1">
      <c r="C144" s="295"/>
      <c r="D144" s="296"/>
      <c r="F144" s="295"/>
      <c r="G144" s="236"/>
      <c r="H144" s="236"/>
      <c r="I144" s="236"/>
      <c r="J144" s="240"/>
    </row>
    <row r="145" spans="3:10" ht="14.25" customHeight="1">
      <c r="C145" s="295"/>
      <c r="D145" s="296"/>
      <c r="F145" s="295"/>
      <c r="G145" s="236"/>
      <c r="H145" s="236"/>
      <c r="I145" s="236"/>
      <c r="J145" s="240"/>
    </row>
    <row r="146" spans="3:10" ht="14.25" customHeight="1">
      <c r="C146" s="295"/>
      <c r="D146" s="296"/>
      <c r="F146" s="295"/>
      <c r="G146" s="236"/>
      <c r="H146" s="236"/>
      <c r="I146" s="236"/>
      <c r="J146" s="240"/>
    </row>
    <row r="147" spans="3:10" ht="14.25" customHeight="1">
      <c r="C147" s="295"/>
      <c r="D147" s="296"/>
      <c r="F147" s="295"/>
      <c r="G147" s="236"/>
      <c r="H147" s="236"/>
      <c r="I147" s="236"/>
      <c r="J147" s="240"/>
    </row>
    <row r="148" spans="3:10" ht="14.25" customHeight="1">
      <c r="C148" s="295"/>
      <c r="D148" s="296"/>
      <c r="F148" s="295"/>
      <c r="G148" s="236"/>
      <c r="H148" s="236"/>
      <c r="I148" s="236"/>
      <c r="J148" s="240"/>
    </row>
    <row r="149" spans="3:10" ht="14.25" customHeight="1">
      <c r="C149" s="295"/>
      <c r="D149" s="296"/>
      <c r="F149" s="295"/>
      <c r="G149" s="236"/>
      <c r="H149" s="236"/>
      <c r="I149" s="236"/>
      <c r="J149" s="240"/>
    </row>
    <row r="150" spans="3:10" ht="14.25" customHeight="1">
      <c r="C150" s="295"/>
      <c r="D150" s="296"/>
      <c r="F150" s="295"/>
      <c r="G150" s="236"/>
      <c r="H150" s="236"/>
      <c r="I150" s="236"/>
      <c r="J150" s="240"/>
    </row>
    <row r="151" spans="3:10" ht="14.25" customHeight="1">
      <c r="C151" s="295"/>
      <c r="D151" s="296"/>
      <c r="F151" s="295"/>
      <c r="G151" s="236"/>
      <c r="H151" s="236"/>
      <c r="I151" s="236"/>
      <c r="J151" s="240"/>
    </row>
    <row r="152" spans="3:10" ht="14.25" customHeight="1">
      <c r="C152" s="295"/>
      <c r="D152" s="296"/>
      <c r="F152" s="295"/>
      <c r="G152" s="236"/>
      <c r="H152" s="236"/>
      <c r="I152" s="236"/>
      <c r="J152" s="240"/>
    </row>
    <row r="153" spans="3:10" ht="14.25" customHeight="1">
      <c r="C153" s="295"/>
      <c r="D153" s="296"/>
      <c r="F153" s="295"/>
      <c r="G153" s="236"/>
      <c r="H153" s="236"/>
      <c r="I153" s="236"/>
      <c r="J153" s="240"/>
    </row>
    <row r="154" spans="3:10" ht="14.25" customHeight="1">
      <c r="C154" s="295"/>
      <c r="D154" s="296"/>
      <c r="F154" s="295"/>
      <c r="G154" s="236"/>
      <c r="H154" s="236"/>
      <c r="I154" s="236"/>
      <c r="J154" s="240"/>
    </row>
    <row r="155" spans="3:10" ht="14.25" customHeight="1">
      <c r="C155" s="295"/>
      <c r="D155" s="296"/>
      <c r="F155" s="295"/>
      <c r="G155" s="236"/>
      <c r="H155" s="236"/>
      <c r="I155" s="236"/>
      <c r="J155" s="240"/>
    </row>
    <row r="156" spans="3:10" ht="14.25" customHeight="1">
      <c r="C156" s="295"/>
      <c r="D156" s="296"/>
      <c r="F156" s="295"/>
      <c r="G156" s="236"/>
      <c r="H156" s="236"/>
      <c r="I156" s="236"/>
      <c r="J156" s="240"/>
    </row>
    <row r="157" spans="3:10" ht="14.25" customHeight="1">
      <c r="C157" s="295"/>
      <c r="D157" s="296"/>
      <c r="F157" s="295"/>
      <c r="G157" s="236"/>
      <c r="H157" s="236"/>
      <c r="I157" s="236"/>
      <c r="J157" s="240"/>
    </row>
    <row r="158" spans="3:10" ht="14.25" customHeight="1">
      <c r="C158" s="295"/>
      <c r="D158" s="296"/>
      <c r="F158" s="295"/>
      <c r="G158" s="236"/>
      <c r="H158" s="236"/>
      <c r="I158" s="236"/>
      <c r="J158" s="240"/>
    </row>
    <row r="159" spans="3:10" ht="14.25" customHeight="1">
      <c r="C159" s="295"/>
      <c r="D159" s="296"/>
      <c r="F159" s="295"/>
      <c r="G159" s="236"/>
      <c r="H159" s="236"/>
      <c r="I159" s="236"/>
      <c r="J159" s="240"/>
    </row>
    <row r="160" spans="3:10" ht="14.25" customHeight="1">
      <c r="C160" s="295"/>
      <c r="D160" s="296"/>
      <c r="F160" s="295"/>
      <c r="G160" s="236"/>
      <c r="H160" s="236"/>
      <c r="I160" s="236"/>
      <c r="J160" s="240"/>
    </row>
    <row r="161" spans="3:10" ht="14.25" customHeight="1">
      <c r="C161" s="295"/>
      <c r="D161" s="296"/>
      <c r="F161" s="295"/>
      <c r="G161" s="236"/>
      <c r="H161" s="236"/>
      <c r="I161" s="236"/>
      <c r="J161" s="240"/>
    </row>
    <row r="162" spans="3:10" ht="14.25" customHeight="1">
      <c r="C162" s="295"/>
      <c r="D162" s="296"/>
      <c r="F162" s="295"/>
      <c r="G162" s="236"/>
      <c r="H162" s="236"/>
      <c r="I162" s="236"/>
      <c r="J162" s="240"/>
    </row>
    <row r="163" spans="3:10" ht="14.25" customHeight="1">
      <c r="C163" s="295"/>
      <c r="D163" s="296"/>
      <c r="F163" s="295"/>
      <c r="G163" s="236"/>
      <c r="H163" s="236"/>
      <c r="I163" s="236"/>
      <c r="J163" s="240"/>
    </row>
    <row r="164" spans="3:10" ht="14.25" customHeight="1">
      <c r="C164" s="295"/>
      <c r="D164" s="296"/>
      <c r="F164" s="295"/>
      <c r="G164" s="236"/>
      <c r="H164" s="236"/>
      <c r="I164" s="236"/>
      <c r="J164" s="240"/>
    </row>
    <row r="165" spans="3:10" ht="14.25" customHeight="1">
      <c r="C165" s="295"/>
      <c r="D165" s="296"/>
      <c r="F165" s="295"/>
      <c r="G165" s="236"/>
      <c r="H165" s="236"/>
      <c r="I165" s="236"/>
      <c r="J165" s="240"/>
    </row>
    <row r="166" spans="3:10" ht="14.25" customHeight="1">
      <c r="C166" s="295"/>
      <c r="D166" s="296"/>
      <c r="F166" s="295"/>
      <c r="G166" s="236"/>
      <c r="H166" s="236"/>
      <c r="I166" s="236"/>
      <c r="J166" s="240"/>
    </row>
    <row r="167" spans="3:10" ht="14.25" customHeight="1">
      <c r="C167" s="295"/>
      <c r="D167" s="296"/>
      <c r="F167" s="295"/>
      <c r="G167" s="236"/>
      <c r="H167" s="236"/>
      <c r="I167" s="236"/>
      <c r="J167" s="240"/>
    </row>
    <row r="168" spans="3:10" ht="14.25" customHeight="1">
      <c r="C168" s="295"/>
      <c r="D168" s="296"/>
      <c r="F168" s="295"/>
      <c r="G168" s="236"/>
      <c r="H168" s="236"/>
      <c r="I168" s="236"/>
      <c r="J168" s="240"/>
    </row>
    <row r="169" spans="3:10" ht="14.25" customHeight="1">
      <c r="C169" s="295"/>
      <c r="D169" s="296"/>
      <c r="F169" s="295"/>
      <c r="G169" s="236"/>
      <c r="H169" s="236"/>
      <c r="I169" s="236"/>
      <c r="J169" s="240"/>
    </row>
    <row r="170" spans="3:10" ht="14.25" customHeight="1">
      <c r="C170" s="295"/>
      <c r="D170" s="296"/>
      <c r="F170" s="295"/>
      <c r="G170" s="236"/>
      <c r="H170" s="236"/>
      <c r="I170" s="236"/>
      <c r="J170" s="240"/>
    </row>
    <row r="171" spans="3:10" ht="14.25" customHeight="1">
      <c r="C171" s="295"/>
      <c r="D171" s="296"/>
      <c r="F171" s="295"/>
      <c r="G171" s="236"/>
      <c r="H171" s="236"/>
      <c r="I171" s="236"/>
      <c r="J171" s="240"/>
    </row>
    <row r="172" spans="3:10" ht="14.25" customHeight="1">
      <c r="C172" s="295"/>
      <c r="D172" s="296"/>
      <c r="F172" s="295"/>
      <c r="G172" s="236"/>
      <c r="H172" s="236"/>
      <c r="I172" s="236"/>
      <c r="J172" s="240"/>
    </row>
    <row r="173" spans="3:10" ht="14.25" customHeight="1">
      <c r="C173" s="295"/>
      <c r="D173" s="296"/>
      <c r="F173" s="295"/>
      <c r="G173" s="236"/>
      <c r="H173" s="236"/>
      <c r="I173" s="236"/>
      <c r="J173" s="240"/>
    </row>
    <row r="174" spans="3:10" ht="14.25" customHeight="1">
      <c r="C174" s="295"/>
      <c r="D174" s="296"/>
      <c r="F174" s="295"/>
      <c r="G174" s="236"/>
      <c r="H174" s="236"/>
      <c r="I174" s="236"/>
      <c r="J174" s="240"/>
    </row>
    <row r="175" spans="3:10" ht="14.25" customHeight="1">
      <c r="C175" s="295"/>
      <c r="D175" s="296"/>
      <c r="F175" s="295"/>
      <c r="G175" s="236"/>
      <c r="H175" s="236"/>
      <c r="I175" s="236"/>
      <c r="J175" s="240"/>
    </row>
    <row r="176" spans="3:10" ht="14.25" customHeight="1">
      <c r="C176" s="295"/>
      <c r="D176" s="296"/>
      <c r="F176" s="295"/>
      <c r="G176" s="236"/>
      <c r="H176" s="236"/>
      <c r="I176" s="236"/>
      <c r="J176" s="240"/>
    </row>
    <row r="177" spans="3:10" ht="14.25" customHeight="1">
      <c r="C177" s="295"/>
      <c r="D177" s="296"/>
      <c r="F177" s="295"/>
      <c r="G177" s="236"/>
      <c r="H177" s="236"/>
      <c r="I177" s="236"/>
      <c r="J177" s="240"/>
    </row>
    <row r="178" spans="3:10" ht="14.25" customHeight="1">
      <c r="C178" s="295"/>
      <c r="D178" s="296"/>
      <c r="F178" s="295"/>
      <c r="G178" s="236"/>
      <c r="H178" s="236"/>
      <c r="I178" s="236"/>
      <c r="J178" s="240"/>
    </row>
    <row r="179" spans="3:10" ht="14.25" customHeight="1">
      <c r="C179" s="295"/>
      <c r="D179" s="296"/>
      <c r="F179" s="295"/>
      <c r="G179" s="236"/>
      <c r="H179" s="236"/>
      <c r="I179" s="236"/>
      <c r="J179" s="240"/>
    </row>
    <row r="180" spans="3:10" ht="14.25" customHeight="1">
      <c r="C180" s="295"/>
      <c r="D180" s="296"/>
      <c r="F180" s="295"/>
      <c r="G180" s="236"/>
      <c r="H180" s="236"/>
      <c r="I180" s="236"/>
      <c r="J180" s="240"/>
    </row>
    <row r="181" spans="3:10" ht="14.25" customHeight="1">
      <c r="C181" s="295"/>
      <c r="D181" s="296"/>
      <c r="F181" s="295"/>
      <c r="G181" s="236"/>
      <c r="H181" s="236"/>
      <c r="I181" s="236"/>
      <c r="J181" s="240"/>
    </row>
    <row r="182" spans="3:10" ht="14.25" customHeight="1">
      <c r="C182" s="295"/>
      <c r="D182" s="296"/>
      <c r="F182" s="295"/>
      <c r="G182" s="236"/>
      <c r="H182" s="236"/>
      <c r="I182" s="236"/>
      <c r="J182" s="240"/>
    </row>
    <row r="183" spans="3:10" ht="14.25" customHeight="1">
      <c r="C183" s="295"/>
      <c r="D183" s="296"/>
      <c r="F183" s="295"/>
      <c r="G183" s="236"/>
      <c r="H183" s="236"/>
      <c r="I183" s="236"/>
      <c r="J183" s="240"/>
    </row>
    <row r="184" spans="3:10" ht="14.25" customHeight="1">
      <c r="C184" s="295"/>
      <c r="D184" s="296"/>
      <c r="F184" s="295"/>
      <c r="G184" s="236"/>
      <c r="H184" s="236"/>
      <c r="I184" s="236"/>
      <c r="J184" s="240"/>
    </row>
    <row r="185" spans="3:10" ht="14.25" customHeight="1">
      <c r="C185" s="295"/>
      <c r="D185" s="296"/>
      <c r="F185" s="295"/>
      <c r="G185" s="236"/>
      <c r="H185" s="236"/>
      <c r="I185" s="236"/>
      <c r="J185" s="240"/>
    </row>
    <row r="186" spans="3:10" ht="14.25" customHeight="1">
      <c r="C186" s="295"/>
      <c r="D186" s="296"/>
      <c r="F186" s="295"/>
      <c r="G186" s="236"/>
      <c r="H186" s="236"/>
      <c r="I186" s="236"/>
      <c r="J186" s="240"/>
    </row>
    <row r="187" spans="3:10" ht="14.25" customHeight="1">
      <c r="C187" s="295"/>
      <c r="D187" s="296"/>
      <c r="F187" s="295"/>
      <c r="G187" s="236"/>
      <c r="H187" s="236"/>
      <c r="I187" s="236"/>
      <c r="J187" s="240"/>
    </row>
    <row r="188" spans="3:10" ht="14.25" customHeight="1">
      <c r="C188" s="295"/>
      <c r="D188" s="296"/>
      <c r="F188" s="295"/>
      <c r="G188" s="236"/>
      <c r="H188" s="236"/>
      <c r="I188" s="236"/>
      <c r="J188" s="240"/>
    </row>
    <row r="189" spans="3:10" ht="14.25" customHeight="1">
      <c r="C189" s="295"/>
      <c r="D189" s="296"/>
      <c r="F189" s="295"/>
      <c r="G189" s="236"/>
      <c r="H189" s="236"/>
      <c r="I189" s="236"/>
      <c r="J189" s="240"/>
    </row>
    <row r="190" spans="3:10" ht="14.25" customHeight="1">
      <c r="C190" s="295"/>
      <c r="D190" s="296"/>
      <c r="F190" s="295"/>
      <c r="G190" s="236"/>
      <c r="H190" s="236"/>
      <c r="I190" s="236"/>
      <c r="J190" s="240"/>
    </row>
    <row r="191" spans="3:10" ht="14.25" customHeight="1">
      <c r="C191" s="295"/>
      <c r="D191" s="296"/>
      <c r="F191" s="295"/>
      <c r="G191" s="236"/>
      <c r="H191" s="236"/>
      <c r="I191" s="236"/>
      <c r="J191" s="240"/>
    </row>
    <row r="192" spans="3:10" ht="14.25" customHeight="1">
      <c r="C192" s="295"/>
      <c r="D192" s="296"/>
      <c r="F192" s="295"/>
      <c r="G192" s="236"/>
      <c r="H192" s="236"/>
      <c r="I192" s="236"/>
      <c r="J192" s="240"/>
    </row>
    <row r="193" spans="3:10" ht="14.25" customHeight="1">
      <c r="C193" s="295"/>
      <c r="D193" s="296"/>
      <c r="F193" s="295"/>
      <c r="G193" s="236"/>
      <c r="H193" s="236"/>
      <c r="I193" s="236"/>
      <c r="J193" s="240"/>
    </row>
    <row r="194" spans="3:10" ht="14.25" customHeight="1">
      <c r="C194" s="295"/>
      <c r="D194" s="296"/>
      <c r="F194" s="295"/>
      <c r="G194" s="236"/>
      <c r="H194" s="236"/>
      <c r="I194" s="236"/>
      <c r="J194" s="240"/>
    </row>
    <row r="195" spans="3:10" ht="14.25" customHeight="1">
      <c r="C195" s="295"/>
      <c r="D195" s="296"/>
      <c r="F195" s="295"/>
      <c r="G195" s="236"/>
      <c r="H195" s="236"/>
      <c r="I195" s="236"/>
      <c r="J195" s="240"/>
    </row>
    <row r="196" spans="3:10" ht="14.25" customHeight="1">
      <c r="C196" s="295"/>
      <c r="D196" s="296"/>
      <c r="F196" s="295"/>
      <c r="G196" s="236"/>
      <c r="H196" s="236"/>
      <c r="I196" s="236"/>
      <c r="J196" s="240"/>
    </row>
    <row r="197" spans="3:10" ht="14.25" customHeight="1">
      <c r="C197" s="295"/>
      <c r="D197" s="296"/>
      <c r="F197" s="295"/>
      <c r="G197" s="236"/>
      <c r="H197" s="236"/>
      <c r="I197" s="236"/>
      <c r="J197" s="240"/>
    </row>
    <row r="198" spans="3:10" ht="14.25" customHeight="1">
      <c r="C198" s="295"/>
      <c r="D198" s="296"/>
      <c r="F198" s="295"/>
      <c r="G198" s="236"/>
      <c r="H198" s="236"/>
      <c r="I198" s="236"/>
      <c r="J198" s="240"/>
    </row>
    <row r="199" spans="3:10" ht="14.25" customHeight="1">
      <c r="C199" s="295"/>
      <c r="D199" s="296"/>
      <c r="F199" s="295"/>
      <c r="G199" s="236"/>
      <c r="H199" s="236"/>
      <c r="I199" s="236"/>
      <c r="J199" s="240"/>
    </row>
    <row r="200" spans="3:10" ht="14.25" customHeight="1">
      <c r="C200" s="295"/>
      <c r="D200" s="296"/>
      <c r="F200" s="295"/>
      <c r="G200" s="236"/>
      <c r="H200" s="236"/>
      <c r="I200" s="236"/>
      <c r="J200" s="240"/>
    </row>
    <row r="201" spans="3:10" ht="14.25" customHeight="1">
      <c r="C201" s="295"/>
      <c r="D201" s="296"/>
      <c r="F201" s="295"/>
      <c r="G201" s="236"/>
      <c r="H201" s="236"/>
      <c r="I201" s="236"/>
      <c r="J201" s="240"/>
    </row>
    <row r="202" spans="3:10" ht="14.25" customHeight="1">
      <c r="C202" s="295"/>
      <c r="D202" s="296"/>
      <c r="F202" s="295"/>
      <c r="G202" s="236"/>
      <c r="H202" s="236"/>
      <c r="I202" s="236"/>
      <c r="J202" s="240"/>
    </row>
    <row r="203" spans="3:10" ht="14.25" customHeight="1">
      <c r="C203" s="295"/>
      <c r="D203" s="296"/>
      <c r="F203" s="295"/>
      <c r="G203" s="236"/>
      <c r="H203" s="236"/>
      <c r="I203" s="236"/>
      <c r="J203" s="240"/>
    </row>
    <row r="204" spans="3:10" ht="14.25" customHeight="1">
      <c r="C204" s="295"/>
      <c r="D204" s="296"/>
      <c r="F204" s="295"/>
      <c r="G204" s="236"/>
      <c r="H204" s="236"/>
      <c r="I204" s="236"/>
      <c r="J204" s="240"/>
    </row>
    <row r="205" spans="3:10" ht="14.25" customHeight="1">
      <c r="C205" s="295"/>
      <c r="D205" s="296"/>
      <c r="F205" s="295"/>
      <c r="G205" s="236"/>
      <c r="H205" s="236"/>
      <c r="I205" s="236"/>
      <c r="J205" s="240"/>
    </row>
    <row r="206" spans="3:10" ht="14.25" customHeight="1">
      <c r="C206" s="295"/>
      <c r="D206" s="296"/>
      <c r="F206" s="295"/>
      <c r="G206" s="236"/>
      <c r="H206" s="236"/>
      <c r="I206" s="236"/>
      <c r="J206" s="240"/>
    </row>
    <row r="207" spans="3:10" ht="14.25" customHeight="1">
      <c r="C207" s="295"/>
      <c r="D207" s="296"/>
      <c r="F207" s="295"/>
      <c r="G207" s="236"/>
      <c r="H207" s="236"/>
      <c r="I207" s="236"/>
      <c r="J207" s="240"/>
    </row>
    <row r="208" spans="3:10" ht="14.25" customHeight="1">
      <c r="C208" s="295"/>
      <c r="D208" s="296"/>
      <c r="F208" s="295"/>
      <c r="G208" s="236"/>
      <c r="H208" s="236"/>
      <c r="I208" s="236"/>
      <c r="J208" s="240"/>
    </row>
    <row r="209" spans="3:10" ht="14.25" customHeight="1">
      <c r="C209" s="295"/>
      <c r="D209" s="296"/>
      <c r="F209" s="295"/>
      <c r="G209" s="236"/>
      <c r="H209" s="236"/>
      <c r="I209" s="236"/>
      <c r="J209" s="240"/>
    </row>
    <row r="210" spans="3:10" ht="14.25" customHeight="1">
      <c r="C210" s="295"/>
      <c r="D210" s="296"/>
      <c r="F210" s="295"/>
      <c r="G210" s="236"/>
      <c r="H210" s="236"/>
      <c r="I210" s="236"/>
      <c r="J210" s="240"/>
    </row>
    <row r="211" spans="3:10" ht="14.25" customHeight="1">
      <c r="C211" s="295"/>
      <c r="D211" s="296"/>
      <c r="F211" s="295"/>
      <c r="G211" s="236"/>
      <c r="H211" s="236"/>
      <c r="I211" s="236"/>
      <c r="J211" s="240"/>
    </row>
    <row r="212" spans="3:10" ht="14.25" customHeight="1">
      <c r="C212" s="295"/>
      <c r="D212" s="296"/>
      <c r="F212" s="295"/>
      <c r="G212" s="236"/>
      <c r="H212" s="236"/>
      <c r="I212" s="236"/>
      <c r="J212" s="240"/>
    </row>
    <row r="213" spans="3:10" ht="14.25" customHeight="1">
      <c r="C213" s="295"/>
      <c r="D213" s="296"/>
      <c r="F213" s="295"/>
      <c r="G213" s="236"/>
      <c r="H213" s="236"/>
      <c r="I213" s="236"/>
      <c r="J213" s="240"/>
    </row>
    <row r="214" spans="3:10" ht="14.25" customHeight="1">
      <c r="C214" s="295"/>
      <c r="D214" s="296"/>
      <c r="F214" s="295"/>
      <c r="G214" s="236"/>
      <c r="H214" s="236"/>
      <c r="I214" s="236"/>
      <c r="J214" s="240"/>
    </row>
    <row r="215" spans="3:10" ht="14.25" customHeight="1">
      <c r="C215" s="295"/>
      <c r="D215" s="296"/>
      <c r="F215" s="295"/>
      <c r="G215" s="236"/>
      <c r="H215" s="236"/>
      <c r="I215" s="236"/>
      <c r="J215" s="240"/>
    </row>
    <row r="216" spans="3:10" ht="14.25" customHeight="1">
      <c r="C216" s="295"/>
      <c r="D216" s="296"/>
      <c r="F216" s="295"/>
      <c r="G216" s="236"/>
      <c r="H216" s="236"/>
      <c r="I216" s="236"/>
      <c r="J216" s="240"/>
    </row>
    <row r="217" spans="3:10" ht="14.25" customHeight="1">
      <c r="C217" s="295"/>
      <c r="D217" s="296"/>
      <c r="F217" s="295"/>
      <c r="G217" s="236"/>
      <c r="H217" s="236"/>
      <c r="I217" s="236"/>
      <c r="J217" s="240"/>
    </row>
    <row r="218" spans="3:10" ht="14.25" customHeight="1">
      <c r="C218" s="295"/>
      <c r="D218" s="296"/>
      <c r="F218" s="295"/>
      <c r="G218" s="236"/>
      <c r="H218" s="236"/>
      <c r="I218" s="236"/>
      <c r="J218" s="240"/>
    </row>
    <row r="219" spans="3:10" ht="14.25" customHeight="1">
      <c r="C219" s="295"/>
      <c r="D219" s="296"/>
      <c r="F219" s="295"/>
      <c r="G219" s="236"/>
      <c r="H219" s="236"/>
      <c r="I219" s="236"/>
      <c r="J219" s="240"/>
    </row>
    <row r="220" spans="3:10" ht="14.25" customHeight="1">
      <c r="C220" s="295"/>
      <c r="D220" s="296"/>
      <c r="F220" s="295"/>
      <c r="G220" s="236"/>
      <c r="H220" s="236"/>
      <c r="I220" s="236"/>
      <c r="J220" s="240"/>
    </row>
    <row r="221" spans="3:10" ht="14.25" customHeight="1">
      <c r="C221" s="295"/>
      <c r="D221" s="296"/>
      <c r="F221" s="295"/>
      <c r="G221" s="236"/>
      <c r="H221" s="236"/>
      <c r="I221" s="236"/>
      <c r="J221" s="240"/>
    </row>
    <row r="222" spans="3:10" ht="14.25" customHeight="1">
      <c r="C222" s="295"/>
      <c r="D222" s="296"/>
      <c r="F222" s="295"/>
      <c r="G222" s="236"/>
      <c r="H222" s="236"/>
      <c r="I222" s="236"/>
      <c r="J222" s="240"/>
    </row>
    <row r="223" spans="3:10" ht="14.25" customHeight="1">
      <c r="C223" s="295"/>
      <c r="D223" s="296"/>
      <c r="F223" s="295"/>
      <c r="G223" s="236"/>
      <c r="H223" s="236"/>
      <c r="I223" s="236"/>
      <c r="J223" s="240"/>
    </row>
    <row r="224" spans="3:10" ht="14.25" customHeight="1">
      <c r="C224" s="295"/>
      <c r="D224" s="296"/>
      <c r="F224" s="295"/>
      <c r="G224" s="236"/>
      <c r="H224" s="236"/>
      <c r="I224" s="236"/>
      <c r="J224" s="240"/>
    </row>
    <row r="225" spans="3:10" ht="14.25" customHeight="1">
      <c r="C225" s="295"/>
      <c r="D225" s="296"/>
      <c r="F225" s="295"/>
      <c r="G225" s="236"/>
      <c r="H225" s="236"/>
      <c r="I225" s="236"/>
      <c r="J225" s="240"/>
    </row>
    <row r="226" spans="3:10" ht="14.25" customHeight="1">
      <c r="C226" s="295"/>
      <c r="D226" s="296"/>
      <c r="F226" s="295"/>
      <c r="G226" s="236"/>
      <c r="H226" s="236"/>
      <c r="I226" s="236"/>
      <c r="J226" s="240"/>
    </row>
    <row r="227" spans="3:10" ht="14.25" customHeight="1">
      <c r="C227" s="295"/>
      <c r="D227" s="296"/>
      <c r="F227" s="295"/>
      <c r="G227" s="236"/>
      <c r="H227" s="236"/>
      <c r="I227" s="236"/>
      <c r="J227" s="240"/>
    </row>
    <row r="228" spans="3:10" ht="14.25" customHeight="1">
      <c r="C228" s="295"/>
      <c r="D228" s="296"/>
      <c r="F228" s="295"/>
      <c r="G228" s="236"/>
      <c r="H228" s="236"/>
      <c r="I228" s="236"/>
      <c r="J228" s="240"/>
    </row>
    <row r="229" spans="3:10" ht="14.25" customHeight="1">
      <c r="C229" s="295"/>
      <c r="D229" s="296"/>
      <c r="F229" s="295"/>
      <c r="G229" s="236"/>
      <c r="H229" s="236"/>
      <c r="I229" s="236"/>
      <c r="J229" s="240"/>
    </row>
    <row r="230" spans="3:10" ht="14.25" customHeight="1">
      <c r="C230" s="295"/>
      <c r="D230" s="296"/>
      <c r="F230" s="295"/>
      <c r="G230" s="236"/>
      <c r="H230" s="236"/>
      <c r="I230" s="236"/>
      <c r="J230" s="240"/>
    </row>
    <row r="231" spans="3:10" ht="14.25" customHeight="1">
      <c r="C231" s="295"/>
      <c r="D231" s="296"/>
      <c r="F231" s="295"/>
      <c r="G231" s="236"/>
      <c r="H231" s="236"/>
      <c r="I231" s="236"/>
      <c r="J231" s="240"/>
    </row>
    <row r="232" spans="3:10" ht="14.25" customHeight="1">
      <c r="C232" s="295"/>
      <c r="D232" s="296"/>
      <c r="F232" s="295"/>
      <c r="G232" s="236"/>
      <c r="H232" s="236"/>
      <c r="I232" s="236"/>
      <c r="J232" s="240"/>
    </row>
    <row r="233" spans="3:10" ht="14.25" customHeight="1">
      <c r="C233" s="295"/>
      <c r="D233" s="296"/>
      <c r="F233" s="295"/>
      <c r="G233" s="236"/>
      <c r="H233" s="236"/>
      <c r="I233" s="236"/>
      <c r="J233" s="240"/>
    </row>
    <row r="234" spans="3:10" ht="14.25" customHeight="1">
      <c r="C234" s="295"/>
      <c r="D234" s="296"/>
      <c r="F234" s="295"/>
      <c r="G234" s="236"/>
      <c r="H234" s="236"/>
      <c r="I234" s="236"/>
      <c r="J234" s="240"/>
    </row>
    <row r="235" spans="3:10" ht="14.25" customHeight="1">
      <c r="C235" s="295"/>
      <c r="D235" s="296"/>
      <c r="F235" s="295"/>
      <c r="G235" s="236"/>
      <c r="H235" s="236"/>
      <c r="I235" s="236"/>
      <c r="J235" s="240"/>
    </row>
    <row r="236" spans="3:10" ht="14.25" customHeight="1">
      <c r="C236" s="295"/>
      <c r="D236" s="296"/>
      <c r="F236" s="295"/>
      <c r="G236" s="236"/>
      <c r="H236" s="236"/>
      <c r="I236" s="236"/>
      <c r="J236" s="240"/>
    </row>
    <row r="237" spans="3:10" ht="14.25" customHeight="1">
      <c r="C237" s="295"/>
      <c r="D237" s="296"/>
      <c r="F237" s="295"/>
      <c r="G237" s="236"/>
      <c r="H237" s="236"/>
      <c r="I237" s="236"/>
      <c r="J237" s="240"/>
    </row>
    <row r="238" spans="3:10" ht="14.25" customHeight="1">
      <c r="C238" s="295"/>
      <c r="D238" s="296"/>
      <c r="F238" s="295"/>
      <c r="G238" s="236"/>
      <c r="H238" s="236"/>
      <c r="I238" s="236"/>
      <c r="J238" s="240"/>
    </row>
    <row r="239" spans="3:10" ht="14.25" customHeight="1">
      <c r="C239" s="295"/>
      <c r="D239" s="296"/>
      <c r="F239" s="295"/>
      <c r="G239" s="236"/>
      <c r="H239" s="236"/>
      <c r="I239" s="236"/>
      <c r="J239" s="240"/>
    </row>
    <row r="240" spans="3:10" ht="14.25" customHeight="1">
      <c r="C240" s="295"/>
      <c r="D240" s="296"/>
      <c r="F240" s="295"/>
      <c r="G240" s="236"/>
      <c r="H240" s="236"/>
      <c r="I240" s="236"/>
      <c r="J240" s="240"/>
    </row>
    <row r="241" spans="3:10" ht="14.25" customHeight="1">
      <c r="C241" s="295"/>
      <c r="D241" s="296"/>
      <c r="F241" s="295"/>
      <c r="G241" s="236"/>
      <c r="H241" s="236"/>
      <c r="I241" s="236"/>
      <c r="J241" s="240"/>
    </row>
    <row r="242" spans="3:10" ht="14.25" customHeight="1">
      <c r="C242" s="295"/>
      <c r="D242" s="296"/>
      <c r="F242" s="295"/>
      <c r="G242" s="236"/>
      <c r="H242" s="236"/>
      <c r="I242" s="236"/>
      <c r="J242" s="240"/>
    </row>
    <row r="243" spans="3:10" ht="14.25" customHeight="1">
      <c r="C243" s="295"/>
      <c r="D243" s="296"/>
      <c r="F243" s="295"/>
      <c r="G243" s="236"/>
      <c r="H243" s="236"/>
      <c r="I243" s="236"/>
      <c r="J243" s="240"/>
    </row>
    <row r="244" spans="3:10" ht="14.25" customHeight="1">
      <c r="C244" s="295"/>
      <c r="D244" s="296"/>
      <c r="F244" s="295"/>
      <c r="G244" s="236"/>
      <c r="H244" s="236"/>
      <c r="I244" s="236"/>
      <c r="J244" s="240"/>
    </row>
    <row r="245" spans="3:10" ht="14.25" customHeight="1">
      <c r="C245" s="295"/>
      <c r="D245" s="296"/>
      <c r="F245" s="295"/>
      <c r="G245" s="236"/>
      <c r="H245" s="236"/>
      <c r="I245" s="236"/>
      <c r="J245" s="240"/>
    </row>
    <row r="246" spans="3:10" ht="14.25" customHeight="1">
      <c r="C246" s="295"/>
      <c r="D246" s="296"/>
      <c r="F246" s="295"/>
      <c r="G246" s="236"/>
      <c r="H246" s="236"/>
      <c r="I246" s="236"/>
      <c r="J246" s="240"/>
    </row>
    <row r="247" spans="3:10" ht="14.25" customHeight="1">
      <c r="C247" s="295"/>
      <c r="D247" s="296"/>
      <c r="F247" s="295"/>
      <c r="G247" s="236"/>
      <c r="H247" s="236"/>
      <c r="I247" s="236"/>
      <c r="J247" s="240"/>
    </row>
    <row r="248" spans="3:10" ht="14.25" customHeight="1">
      <c r="C248" s="295"/>
      <c r="D248" s="296"/>
      <c r="F248" s="295"/>
      <c r="G248" s="236"/>
      <c r="H248" s="236"/>
      <c r="I248" s="236"/>
      <c r="J248" s="240"/>
    </row>
    <row r="249" spans="3:10" ht="14.25" customHeight="1">
      <c r="C249" s="295"/>
      <c r="D249" s="296"/>
      <c r="F249" s="295"/>
      <c r="G249" s="236"/>
      <c r="H249" s="236"/>
      <c r="I249" s="236"/>
      <c r="J249" s="240"/>
    </row>
    <row r="250" spans="3:10" ht="14.25" customHeight="1">
      <c r="C250" s="295"/>
      <c r="D250" s="296"/>
      <c r="F250" s="295"/>
      <c r="G250" s="236"/>
      <c r="H250" s="236"/>
      <c r="I250" s="236"/>
      <c r="J250" s="240"/>
    </row>
    <row r="251" spans="3:10" ht="14.25" customHeight="1">
      <c r="C251" s="295"/>
      <c r="D251" s="296"/>
      <c r="F251" s="295"/>
      <c r="G251" s="236"/>
      <c r="H251" s="236"/>
      <c r="I251" s="236"/>
      <c r="J251" s="240"/>
    </row>
    <row r="252" spans="3:10" ht="14.25" customHeight="1">
      <c r="C252" s="295"/>
      <c r="D252" s="296"/>
      <c r="F252" s="295"/>
      <c r="G252" s="236"/>
      <c r="H252" s="236"/>
      <c r="I252" s="236"/>
      <c r="J252" s="240"/>
    </row>
    <row r="253" spans="3:10" ht="14.25" customHeight="1">
      <c r="C253" s="295"/>
      <c r="D253" s="296"/>
      <c r="F253" s="295"/>
      <c r="G253" s="236"/>
      <c r="H253" s="236"/>
      <c r="I253" s="236"/>
      <c r="J253" s="240"/>
    </row>
    <row r="254" spans="3:10" ht="14.25" customHeight="1">
      <c r="C254" s="295"/>
      <c r="D254" s="296"/>
      <c r="F254" s="295"/>
      <c r="G254" s="236"/>
      <c r="H254" s="236"/>
      <c r="I254" s="236"/>
      <c r="J254" s="240"/>
    </row>
    <row r="255" spans="3:10" ht="14.25" customHeight="1">
      <c r="C255" s="295"/>
      <c r="D255" s="296"/>
      <c r="F255" s="295"/>
      <c r="G255" s="236"/>
      <c r="H255" s="236"/>
      <c r="I255" s="236"/>
      <c r="J255" s="240"/>
    </row>
    <row r="256" spans="3:10" ht="14.25" customHeight="1">
      <c r="C256" s="295"/>
      <c r="D256" s="296"/>
      <c r="F256" s="295"/>
      <c r="G256" s="236"/>
      <c r="H256" s="236"/>
      <c r="I256" s="236"/>
      <c r="J256" s="240"/>
    </row>
    <row r="257" spans="3:10" ht="14.25" customHeight="1">
      <c r="C257" s="295"/>
      <c r="D257" s="296"/>
      <c r="F257" s="295"/>
      <c r="G257" s="236"/>
      <c r="H257" s="236"/>
      <c r="I257" s="236"/>
      <c r="J257" s="240"/>
    </row>
    <row r="258" spans="3:10" ht="14.25" customHeight="1">
      <c r="C258" s="295"/>
      <c r="D258" s="296"/>
      <c r="F258" s="295"/>
      <c r="G258" s="236"/>
      <c r="H258" s="236"/>
      <c r="I258" s="236"/>
      <c r="J258" s="240"/>
    </row>
    <row r="259" spans="3:10" ht="14.25" customHeight="1">
      <c r="C259" s="295"/>
      <c r="D259" s="296"/>
      <c r="F259" s="295"/>
      <c r="G259" s="236"/>
      <c r="H259" s="236"/>
      <c r="I259" s="236"/>
      <c r="J259" s="240"/>
    </row>
    <row r="260" spans="3:10" ht="14.25" customHeight="1">
      <c r="C260" s="295"/>
      <c r="D260" s="296"/>
      <c r="F260" s="295"/>
      <c r="G260" s="236"/>
      <c r="H260" s="236"/>
      <c r="I260" s="236"/>
      <c r="J260" s="240"/>
    </row>
    <row r="261" spans="3:10" ht="14.25" customHeight="1">
      <c r="C261" s="295"/>
      <c r="D261" s="296"/>
      <c r="F261" s="295"/>
      <c r="G261" s="236"/>
      <c r="H261" s="236"/>
      <c r="I261" s="236"/>
      <c r="J261" s="240"/>
    </row>
    <row r="262" spans="3:10" ht="14.25" customHeight="1">
      <c r="C262" s="295"/>
      <c r="D262" s="296"/>
      <c r="F262" s="295"/>
      <c r="G262" s="236"/>
      <c r="H262" s="236"/>
      <c r="I262" s="236"/>
      <c r="J262" s="240"/>
    </row>
    <row r="263" spans="3:10" ht="14.25" customHeight="1">
      <c r="C263" s="295"/>
      <c r="D263" s="296"/>
      <c r="F263" s="295"/>
      <c r="G263" s="236"/>
      <c r="H263" s="236"/>
      <c r="I263" s="236"/>
      <c r="J263" s="240"/>
    </row>
    <row r="264" spans="3:10" ht="14.25" customHeight="1">
      <c r="C264" s="295"/>
      <c r="D264" s="296"/>
      <c r="F264" s="295"/>
      <c r="G264" s="236"/>
      <c r="H264" s="236"/>
      <c r="I264" s="236"/>
      <c r="J264" s="240"/>
    </row>
    <row r="265" spans="3:10" ht="14.25" customHeight="1">
      <c r="C265" s="295"/>
      <c r="D265" s="296"/>
      <c r="F265" s="295"/>
      <c r="G265" s="236"/>
      <c r="H265" s="236"/>
      <c r="I265" s="236"/>
      <c r="J265" s="240"/>
    </row>
    <row r="266" spans="3:10" ht="14.25" customHeight="1">
      <c r="C266" s="295"/>
      <c r="D266" s="296"/>
      <c r="F266" s="295"/>
      <c r="G266" s="236"/>
      <c r="H266" s="236"/>
      <c r="I266" s="236"/>
      <c r="J266" s="240"/>
    </row>
    <row r="267" spans="3:10" ht="14.25" customHeight="1">
      <c r="C267" s="295"/>
      <c r="D267" s="296"/>
      <c r="F267" s="295"/>
      <c r="G267" s="236"/>
      <c r="H267" s="236"/>
      <c r="I267" s="236"/>
      <c r="J267" s="240"/>
    </row>
    <row r="268" spans="3:10" ht="14.25" customHeight="1">
      <c r="C268" s="295"/>
      <c r="D268" s="296"/>
      <c r="F268" s="295"/>
      <c r="G268" s="236"/>
      <c r="H268" s="236"/>
      <c r="I268" s="236"/>
      <c r="J268" s="240"/>
    </row>
    <row r="269" spans="3:10" ht="14.25" customHeight="1">
      <c r="C269" s="295"/>
      <c r="D269" s="296"/>
      <c r="F269" s="295"/>
      <c r="G269" s="236"/>
      <c r="H269" s="236"/>
      <c r="I269" s="236"/>
      <c r="J269" s="240"/>
    </row>
    <row r="270" spans="3:10" ht="14.25" customHeight="1">
      <c r="C270" s="295"/>
      <c r="D270" s="296"/>
      <c r="F270" s="295"/>
      <c r="G270" s="236"/>
      <c r="H270" s="236"/>
      <c r="I270" s="236"/>
      <c r="J270" s="240"/>
    </row>
    <row r="271" spans="3:10" ht="14.25" customHeight="1">
      <c r="C271" s="295"/>
      <c r="D271" s="296"/>
      <c r="F271" s="295"/>
      <c r="G271" s="236"/>
      <c r="H271" s="236"/>
      <c r="I271" s="236"/>
      <c r="J271" s="240"/>
    </row>
    <row r="272" spans="3:10" ht="14.25" customHeight="1">
      <c r="C272" s="295"/>
      <c r="D272" s="296"/>
      <c r="F272" s="295"/>
      <c r="G272" s="236"/>
      <c r="H272" s="236"/>
      <c r="I272" s="236"/>
      <c r="J272" s="240"/>
    </row>
    <row r="273" spans="3:10" ht="14.25" customHeight="1">
      <c r="C273" s="295"/>
      <c r="D273" s="296"/>
      <c r="F273" s="295"/>
      <c r="G273" s="236"/>
      <c r="H273" s="236"/>
      <c r="I273" s="236"/>
      <c r="J273" s="240"/>
    </row>
    <row r="274" spans="3:10" ht="14.25" customHeight="1">
      <c r="C274" s="295"/>
      <c r="D274" s="296"/>
      <c r="F274" s="295"/>
      <c r="G274" s="236"/>
      <c r="H274" s="236"/>
      <c r="I274" s="236"/>
      <c r="J274" s="240"/>
    </row>
    <row r="275" spans="3:10" ht="14.25" customHeight="1">
      <c r="C275" s="295"/>
      <c r="D275" s="296"/>
      <c r="F275" s="295"/>
      <c r="G275" s="236"/>
      <c r="H275" s="236"/>
      <c r="I275" s="236"/>
      <c r="J275" s="240"/>
    </row>
    <row r="276" spans="3:10" ht="14.25" customHeight="1">
      <c r="C276" s="295"/>
      <c r="D276" s="296"/>
      <c r="F276" s="295"/>
      <c r="G276" s="236"/>
      <c r="H276" s="236"/>
      <c r="I276" s="236"/>
      <c r="J276" s="240"/>
    </row>
    <row r="277" spans="3:10" ht="14.25" customHeight="1">
      <c r="C277" s="295"/>
      <c r="D277" s="296"/>
      <c r="F277" s="295"/>
      <c r="G277" s="236"/>
      <c r="H277" s="236"/>
      <c r="I277" s="236"/>
      <c r="J277" s="240"/>
    </row>
    <row r="278" spans="3:10" ht="14.25" customHeight="1">
      <c r="C278" s="295"/>
      <c r="D278" s="296"/>
      <c r="F278" s="295"/>
      <c r="G278" s="236"/>
      <c r="H278" s="236"/>
      <c r="I278" s="236"/>
      <c r="J278" s="240"/>
    </row>
    <row r="279" spans="3:10" ht="14.25" customHeight="1">
      <c r="C279" s="295"/>
      <c r="D279" s="296"/>
      <c r="F279" s="295"/>
      <c r="G279" s="236"/>
      <c r="H279" s="236"/>
      <c r="I279" s="236"/>
      <c r="J279" s="240"/>
    </row>
    <row r="280" spans="3:10" ht="14.25" customHeight="1">
      <c r="C280" s="295"/>
      <c r="D280" s="296"/>
      <c r="F280" s="295"/>
      <c r="G280" s="236"/>
      <c r="H280" s="236"/>
      <c r="I280" s="236"/>
      <c r="J280" s="240"/>
    </row>
    <row r="281" spans="3:10" ht="14.25" customHeight="1">
      <c r="C281" s="295"/>
      <c r="D281" s="296"/>
      <c r="F281" s="295"/>
      <c r="G281" s="236"/>
      <c r="H281" s="236"/>
      <c r="I281" s="236"/>
      <c r="J281" s="240"/>
    </row>
    <row r="282" spans="3:10" ht="14.25" customHeight="1">
      <c r="C282" s="295"/>
      <c r="D282" s="296"/>
      <c r="F282" s="295"/>
      <c r="G282" s="236"/>
      <c r="H282" s="236"/>
      <c r="I282" s="236"/>
      <c r="J282" s="240"/>
    </row>
    <row r="283" spans="3:10" ht="14.25" customHeight="1">
      <c r="C283" s="295"/>
      <c r="D283" s="296"/>
      <c r="F283" s="295"/>
      <c r="G283" s="236"/>
      <c r="H283" s="236"/>
      <c r="I283" s="236"/>
      <c r="J283" s="240"/>
    </row>
    <row r="284" spans="3:10" ht="14.25" customHeight="1">
      <c r="C284" s="295"/>
      <c r="D284" s="296"/>
      <c r="F284" s="295"/>
      <c r="G284" s="236"/>
      <c r="H284" s="236"/>
      <c r="I284" s="236"/>
      <c r="J284" s="240"/>
    </row>
    <row r="285" spans="3:10" ht="14.25" customHeight="1">
      <c r="C285" s="295"/>
      <c r="D285" s="296"/>
      <c r="F285" s="295"/>
      <c r="G285" s="236"/>
      <c r="H285" s="236"/>
      <c r="I285" s="236"/>
      <c r="J285" s="240"/>
    </row>
    <row r="286" spans="3:10" ht="14.25" customHeight="1">
      <c r="C286" s="295"/>
      <c r="D286" s="296"/>
      <c r="F286" s="295"/>
      <c r="G286" s="236"/>
      <c r="H286" s="236"/>
      <c r="I286" s="236"/>
      <c r="J286" s="240"/>
    </row>
    <row r="287" spans="3:10" ht="14.25" customHeight="1">
      <c r="C287" s="295"/>
      <c r="D287" s="296"/>
      <c r="F287" s="295"/>
      <c r="G287" s="236"/>
      <c r="H287" s="236"/>
      <c r="I287" s="236"/>
      <c r="J287" s="240"/>
    </row>
    <row r="288" spans="3:10" ht="14.25" customHeight="1">
      <c r="C288" s="295"/>
      <c r="D288" s="296"/>
      <c r="F288" s="295"/>
      <c r="G288" s="236"/>
      <c r="H288" s="236"/>
      <c r="I288" s="236"/>
      <c r="J288" s="240"/>
    </row>
    <row r="289" spans="3:10" ht="14.25" customHeight="1">
      <c r="C289" s="295"/>
      <c r="D289" s="296"/>
      <c r="F289" s="295"/>
      <c r="G289" s="236"/>
      <c r="H289" s="236"/>
      <c r="I289" s="236"/>
      <c r="J289" s="240"/>
    </row>
    <row r="290" spans="3:10" ht="14.25" customHeight="1">
      <c r="C290" s="295"/>
      <c r="D290" s="296"/>
      <c r="F290" s="295"/>
      <c r="G290" s="236"/>
      <c r="H290" s="236"/>
      <c r="I290" s="236"/>
      <c r="J290" s="240"/>
    </row>
    <row r="291" spans="3:10" ht="14.25" customHeight="1">
      <c r="C291" s="295"/>
      <c r="D291" s="296"/>
      <c r="F291" s="295"/>
      <c r="G291" s="236"/>
      <c r="H291" s="236"/>
      <c r="I291" s="236"/>
      <c r="J291" s="240"/>
    </row>
    <row r="292" spans="3:10" ht="14.25" customHeight="1">
      <c r="C292" s="295"/>
      <c r="D292" s="296"/>
      <c r="F292" s="295"/>
      <c r="G292" s="236"/>
      <c r="H292" s="236"/>
      <c r="I292" s="236"/>
      <c r="J292" s="240"/>
    </row>
    <row r="293" spans="3:10" ht="14.25" customHeight="1">
      <c r="C293" s="295"/>
      <c r="D293" s="296"/>
      <c r="F293" s="295"/>
      <c r="G293" s="236"/>
      <c r="H293" s="236"/>
      <c r="I293" s="236"/>
      <c r="J293" s="240"/>
    </row>
    <row r="294" spans="3:10" ht="14.25" customHeight="1">
      <c r="C294" s="295"/>
      <c r="D294" s="296"/>
      <c r="F294" s="295"/>
      <c r="G294" s="236"/>
      <c r="H294" s="236"/>
      <c r="I294" s="236"/>
      <c r="J294" s="240"/>
    </row>
    <row r="295" spans="3:10" ht="14.25" customHeight="1">
      <c r="C295" s="295"/>
      <c r="D295" s="296"/>
      <c r="F295" s="295"/>
      <c r="G295" s="236"/>
      <c r="H295" s="236"/>
      <c r="I295" s="236"/>
      <c r="J295" s="240"/>
    </row>
    <row r="296" spans="3:10" ht="14.25" customHeight="1">
      <c r="C296" s="295"/>
      <c r="D296" s="296"/>
      <c r="F296" s="295"/>
      <c r="G296" s="236"/>
      <c r="H296" s="236"/>
      <c r="I296" s="236"/>
      <c r="J296" s="240"/>
    </row>
    <row r="297" spans="3:10" ht="14.25" customHeight="1">
      <c r="C297" s="295"/>
      <c r="D297" s="296"/>
      <c r="F297" s="295"/>
      <c r="G297" s="236"/>
      <c r="H297" s="236"/>
      <c r="I297" s="236"/>
      <c r="J297" s="240"/>
    </row>
    <row r="298" spans="3:10" ht="14.25" customHeight="1">
      <c r="C298" s="295"/>
      <c r="D298" s="296"/>
      <c r="F298" s="295"/>
      <c r="G298" s="236"/>
      <c r="H298" s="236"/>
      <c r="I298" s="236"/>
      <c r="J298" s="240"/>
    </row>
    <row r="299" spans="3:10" ht="14.25" customHeight="1">
      <c r="C299" s="295"/>
      <c r="D299" s="296"/>
      <c r="F299" s="295"/>
      <c r="G299" s="236"/>
      <c r="H299" s="236"/>
      <c r="I299" s="236"/>
      <c r="J299" s="240"/>
    </row>
    <row r="300" spans="3:10" ht="14.25" customHeight="1">
      <c r="C300" s="295"/>
      <c r="D300" s="296"/>
      <c r="F300" s="295"/>
      <c r="G300" s="236"/>
      <c r="H300" s="236"/>
      <c r="I300" s="236"/>
      <c r="J300" s="240"/>
    </row>
    <row r="301" spans="3:10" ht="14.25" customHeight="1">
      <c r="C301" s="295"/>
      <c r="D301" s="296"/>
      <c r="F301" s="295"/>
      <c r="G301" s="236"/>
      <c r="H301" s="236"/>
      <c r="I301" s="236"/>
      <c r="J301" s="240"/>
    </row>
    <row r="302" spans="3:10" ht="14.25" customHeight="1">
      <c r="C302" s="295"/>
      <c r="D302" s="296"/>
      <c r="F302" s="295"/>
      <c r="G302" s="236"/>
      <c r="H302" s="236"/>
      <c r="I302" s="236"/>
      <c r="J302" s="240"/>
    </row>
    <row r="303" spans="3:10" ht="14.25" customHeight="1">
      <c r="C303" s="295"/>
      <c r="D303" s="296"/>
      <c r="F303" s="295"/>
      <c r="G303" s="236"/>
      <c r="H303" s="236"/>
      <c r="I303" s="236"/>
      <c r="J303" s="240"/>
    </row>
    <row r="304" spans="3:10" ht="14.25" customHeight="1">
      <c r="C304" s="295"/>
      <c r="D304" s="296"/>
      <c r="F304" s="295"/>
      <c r="G304" s="236"/>
      <c r="H304" s="236"/>
      <c r="I304" s="236"/>
      <c r="J304" s="240"/>
    </row>
    <row r="305" spans="3:10" ht="14.25" customHeight="1">
      <c r="C305" s="295"/>
      <c r="D305" s="296"/>
      <c r="F305" s="295"/>
      <c r="G305" s="236"/>
      <c r="H305" s="236"/>
      <c r="I305" s="236"/>
      <c r="J305" s="240"/>
    </row>
    <row r="306" spans="3:10" ht="14.25" customHeight="1">
      <c r="C306" s="295"/>
      <c r="D306" s="296"/>
      <c r="F306" s="295"/>
      <c r="G306" s="236"/>
      <c r="H306" s="236"/>
      <c r="I306" s="236"/>
      <c r="J306" s="240"/>
    </row>
    <row r="307" spans="3:10" ht="14.25" customHeight="1">
      <c r="C307" s="295"/>
      <c r="D307" s="296"/>
      <c r="F307" s="295"/>
      <c r="G307" s="236"/>
      <c r="H307" s="236"/>
      <c r="I307" s="236"/>
      <c r="J307" s="240"/>
    </row>
    <row r="308" spans="3:10" ht="14.25" customHeight="1">
      <c r="C308" s="295"/>
      <c r="D308" s="296"/>
      <c r="F308" s="295"/>
      <c r="G308" s="236"/>
      <c r="H308" s="236"/>
      <c r="I308" s="236"/>
      <c r="J308" s="240"/>
    </row>
    <row r="309" spans="3:10" ht="14.25" customHeight="1">
      <c r="C309" s="295"/>
      <c r="D309" s="296"/>
      <c r="F309" s="295"/>
      <c r="G309" s="236"/>
      <c r="H309" s="236"/>
      <c r="I309" s="236"/>
      <c r="J309" s="240"/>
    </row>
    <row r="310" spans="3:10" ht="14.25" customHeight="1">
      <c r="C310" s="295"/>
      <c r="D310" s="296"/>
      <c r="F310" s="295"/>
      <c r="G310" s="236"/>
      <c r="H310" s="236"/>
      <c r="I310" s="236"/>
      <c r="J310" s="240"/>
    </row>
    <row r="311" spans="3:10" ht="14.25" customHeight="1">
      <c r="C311" s="295"/>
      <c r="D311" s="296"/>
      <c r="F311" s="295"/>
      <c r="G311" s="236"/>
      <c r="H311" s="236"/>
      <c r="I311" s="236"/>
      <c r="J311" s="240"/>
    </row>
    <row r="312" spans="3:10" ht="14.25" customHeight="1">
      <c r="C312" s="295"/>
      <c r="D312" s="296"/>
      <c r="F312" s="295"/>
      <c r="G312" s="236"/>
      <c r="H312" s="236"/>
      <c r="I312" s="236"/>
      <c r="J312" s="240"/>
    </row>
    <row r="313" spans="3:10" ht="14.25" customHeight="1">
      <c r="C313" s="295"/>
      <c r="D313" s="296"/>
      <c r="F313" s="295"/>
      <c r="G313" s="236"/>
      <c r="H313" s="236"/>
      <c r="I313" s="236"/>
      <c r="J313" s="240"/>
    </row>
    <row r="314" spans="3:10" ht="14.25" customHeight="1">
      <c r="C314" s="295"/>
      <c r="D314" s="296"/>
      <c r="F314" s="295"/>
      <c r="G314" s="236"/>
      <c r="H314" s="236"/>
      <c r="I314" s="236"/>
      <c r="J314" s="240"/>
    </row>
    <row r="315" spans="3:10" ht="14.25" customHeight="1">
      <c r="C315" s="295"/>
      <c r="D315" s="296"/>
      <c r="F315" s="295"/>
      <c r="G315" s="236"/>
      <c r="H315" s="236"/>
      <c r="I315" s="236"/>
      <c r="J315" s="240"/>
    </row>
    <row r="316" spans="3:10" ht="14.25" customHeight="1">
      <c r="C316" s="295"/>
      <c r="D316" s="296"/>
      <c r="F316" s="295"/>
      <c r="G316" s="236"/>
      <c r="H316" s="236"/>
      <c r="I316" s="236"/>
      <c r="J316" s="240"/>
    </row>
    <row r="317" spans="3:10" ht="14.25" customHeight="1">
      <c r="C317" s="295"/>
      <c r="D317" s="296"/>
      <c r="F317" s="295"/>
      <c r="G317" s="236"/>
      <c r="H317" s="236"/>
      <c r="I317" s="236"/>
      <c r="J317" s="240"/>
    </row>
    <row r="318" spans="3:10" ht="14.25" customHeight="1">
      <c r="C318" s="295"/>
      <c r="D318" s="296"/>
      <c r="F318" s="295"/>
      <c r="G318" s="236"/>
      <c r="H318" s="236"/>
      <c r="I318" s="236"/>
      <c r="J318" s="240"/>
    </row>
    <row r="319" spans="3:10" ht="14.25" customHeight="1">
      <c r="C319" s="295"/>
      <c r="D319" s="296"/>
      <c r="F319" s="295"/>
      <c r="G319" s="236"/>
      <c r="H319" s="236"/>
      <c r="I319" s="236"/>
      <c r="J319" s="240"/>
    </row>
    <row r="320" spans="3:10" ht="14.25" customHeight="1">
      <c r="C320" s="295"/>
      <c r="D320" s="296"/>
      <c r="F320" s="295"/>
      <c r="G320" s="236"/>
      <c r="H320" s="236"/>
      <c r="I320" s="236"/>
      <c r="J320" s="240"/>
    </row>
    <row r="321" spans="3:10" ht="14.25" customHeight="1">
      <c r="C321" s="295"/>
      <c r="D321" s="296"/>
      <c r="F321" s="295"/>
      <c r="G321" s="236"/>
      <c r="H321" s="236"/>
      <c r="I321" s="236"/>
      <c r="J321" s="240"/>
    </row>
    <row r="322" spans="3:10" ht="14.25" customHeight="1">
      <c r="C322" s="295"/>
      <c r="D322" s="296"/>
      <c r="F322" s="295"/>
      <c r="G322" s="236"/>
      <c r="H322" s="236"/>
      <c r="I322" s="236"/>
      <c r="J322" s="240"/>
    </row>
    <row r="323" spans="3:10" ht="14.25" customHeight="1">
      <c r="C323" s="295"/>
      <c r="D323" s="296"/>
      <c r="F323" s="295"/>
      <c r="G323" s="236"/>
      <c r="H323" s="236"/>
      <c r="I323" s="236"/>
      <c r="J323" s="240"/>
    </row>
    <row r="324" spans="3:10" ht="14.25" customHeight="1">
      <c r="C324" s="295"/>
      <c r="D324" s="296"/>
      <c r="F324" s="295"/>
      <c r="G324" s="236"/>
      <c r="H324" s="236"/>
      <c r="I324" s="236"/>
      <c r="J324" s="240"/>
    </row>
    <row r="325" spans="3:10" ht="14.25" customHeight="1">
      <c r="C325" s="295"/>
      <c r="D325" s="296"/>
      <c r="F325" s="295"/>
      <c r="G325" s="236"/>
      <c r="H325" s="236"/>
      <c r="I325" s="236"/>
      <c r="J325" s="240"/>
    </row>
    <row r="326" spans="3:10" ht="14.25" customHeight="1">
      <c r="C326" s="295"/>
      <c r="D326" s="296"/>
      <c r="F326" s="295"/>
      <c r="G326" s="236"/>
      <c r="H326" s="236"/>
      <c r="I326" s="236"/>
      <c r="J326" s="240"/>
    </row>
    <row r="327" spans="3:10" ht="14.25" customHeight="1">
      <c r="C327" s="295"/>
      <c r="D327" s="296"/>
      <c r="F327" s="295"/>
      <c r="G327" s="236"/>
      <c r="H327" s="236"/>
      <c r="I327" s="236"/>
      <c r="J327" s="240"/>
    </row>
    <row r="328" spans="3:10" ht="14.25" customHeight="1">
      <c r="C328" s="295"/>
      <c r="D328" s="296"/>
      <c r="F328" s="295"/>
      <c r="G328" s="236"/>
      <c r="H328" s="236"/>
      <c r="I328" s="236"/>
      <c r="J328" s="240"/>
    </row>
    <row r="329" spans="3:10" ht="14.25" customHeight="1">
      <c r="C329" s="295"/>
      <c r="D329" s="296"/>
      <c r="F329" s="295"/>
      <c r="G329" s="236"/>
      <c r="H329" s="236"/>
      <c r="I329" s="236"/>
      <c r="J329" s="240"/>
    </row>
    <row r="330" spans="3:10" ht="14.25" customHeight="1">
      <c r="C330" s="295"/>
      <c r="D330" s="296"/>
      <c r="F330" s="295"/>
      <c r="G330" s="236"/>
      <c r="H330" s="236"/>
      <c r="I330" s="236"/>
      <c r="J330" s="240"/>
    </row>
    <row r="331" spans="3:10" ht="14.25" customHeight="1">
      <c r="C331" s="295"/>
      <c r="D331" s="296"/>
      <c r="F331" s="295"/>
      <c r="G331" s="236"/>
      <c r="H331" s="236"/>
      <c r="I331" s="236"/>
      <c r="J331" s="240"/>
    </row>
    <row r="332" spans="3:10" ht="14.25" customHeight="1">
      <c r="C332" s="295"/>
      <c r="D332" s="296"/>
      <c r="F332" s="295"/>
      <c r="G332" s="236"/>
      <c r="H332" s="236"/>
      <c r="I332" s="236"/>
      <c r="J332" s="240"/>
    </row>
    <row r="333" spans="3:10" ht="14.25" customHeight="1">
      <c r="C333" s="295"/>
      <c r="D333" s="296"/>
      <c r="F333" s="295"/>
      <c r="G333" s="236"/>
      <c r="H333" s="236"/>
      <c r="I333" s="236"/>
      <c r="J333" s="240"/>
    </row>
    <row r="334" spans="3:10" ht="14.25" customHeight="1">
      <c r="C334" s="295"/>
      <c r="D334" s="296"/>
      <c r="F334" s="295"/>
      <c r="G334" s="236"/>
      <c r="H334" s="236"/>
      <c r="I334" s="236"/>
      <c r="J334" s="240"/>
    </row>
    <row r="335" spans="3:10" ht="14.25" customHeight="1">
      <c r="C335" s="295"/>
      <c r="D335" s="296"/>
      <c r="F335" s="295"/>
      <c r="G335" s="236"/>
      <c r="H335" s="236"/>
      <c r="I335" s="236"/>
      <c r="J335" s="240"/>
    </row>
    <row r="336" spans="3:10" ht="14.25" customHeight="1">
      <c r="C336" s="295"/>
      <c r="D336" s="296"/>
      <c r="F336" s="295"/>
      <c r="G336" s="236"/>
      <c r="H336" s="236"/>
      <c r="I336" s="236"/>
      <c r="J336" s="240"/>
    </row>
    <row r="337" spans="3:10" ht="14.25" customHeight="1">
      <c r="C337" s="295"/>
      <c r="D337" s="296"/>
      <c r="F337" s="295"/>
      <c r="G337" s="236"/>
      <c r="H337" s="236"/>
      <c r="I337" s="236"/>
      <c r="J337" s="240"/>
    </row>
    <row r="338" spans="3:10" ht="14.25" customHeight="1">
      <c r="C338" s="295"/>
      <c r="D338" s="296"/>
      <c r="F338" s="295"/>
      <c r="G338" s="236"/>
      <c r="H338" s="236"/>
      <c r="I338" s="236"/>
      <c r="J338" s="240"/>
    </row>
    <row r="339" spans="3:10" ht="14.25" customHeight="1">
      <c r="C339" s="295"/>
      <c r="D339" s="296"/>
      <c r="F339" s="295"/>
      <c r="G339" s="236"/>
      <c r="H339" s="236"/>
      <c r="I339" s="236"/>
      <c r="J339" s="240"/>
    </row>
    <row r="340" spans="3:10" ht="14.25" customHeight="1">
      <c r="C340" s="295"/>
      <c r="D340" s="296"/>
      <c r="F340" s="295"/>
      <c r="G340" s="236"/>
      <c r="H340" s="236"/>
      <c r="I340" s="236"/>
      <c r="J340" s="240"/>
    </row>
    <row r="341" spans="3:10" ht="14.25" customHeight="1">
      <c r="C341" s="295"/>
      <c r="D341" s="296"/>
      <c r="F341" s="295"/>
      <c r="G341" s="236"/>
      <c r="H341" s="236"/>
      <c r="I341" s="236"/>
      <c r="J341" s="240"/>
    </row>
    <row r="342" spans="3:10" ht="14.25" customHeight="1">
      <c r="C342" s="295"/>
      <c r="D342" s="296"/>
      <c r="F342" s="295"/>
      <c r="G342" s="236"/>
      <c r="H342" s="236"/>
      <c r="I342" s="236"/>
      <c r="J342" s="240"/>
    </row>
    <row r="343" spans="3:10" ht="14.25" customHeight="1">
      <c r="C343" s="295"/>
      <c r="D343" s="296"/>
      <c r="F343" s="295"/>
      <c r="G343" s="236"/>
      <c r="H343" s="236"/>
      <c r="I343" s="236"/>
      <c r="J343" s="240"/>
    </row>
    <row r="344" spans="3:10" ht="14.25" customHeight="1">
      <c r="C344" s="295"/>
      <c r="D344" s="296"/>
      <c r="F344" s="295"/>
      <c r="G344" s="236"/>
      <c r="H344" s="236"/>
      <c r="I344" s="236"/>
      <c r="J344" s="240"/>
    </row>
    <row r="345" spans="3:10" ht="14.25" customHeight="1">
      <c r="C345" s="295"/>
      <c r="D345" s="296"/>
      <c r="F345" s="295"/>
      <c r="G345" s="236"/>
      <c r="H345" s="236"/>
      <c r="I345" s="236"/>
      <c r="J345" s="240"/>
    </row>
    <row r="346" spans="3:10" ht="14.25" customHeight="1">
      <c r="C346" s="295"/>
      <c r="D346" s="296"/>
      <c r="F346" s="295"/>
      <c r="G346" s="236"/>
      <c r="H346" s="236"/>
      <c r="I346" s="236"/>
      <c r="J346" s="240"/>
    </row>
    <row r="347" spans="3:10" ht="14.25" customHeight="1">
      <c r="C347" s="295"/>
      <c r="D347" s="296"/>
      <c r="F347" s="295"/>
      <c r="G347" s="236"/>
      <c r="H347" s="236"/>
      <c r="I347" s="236"/>
      <c r="J347" s="240"/>
    </row>
    <row r="348" spans="3:10" ht="14.25" customHeight="1">
      <c r="C348" s="295"/>
      <c r="D348" s="296"/>
      <c r="F348" s="295"/>
      <c r="G348" s="236"/>
      <c r="H348" s="236"/>
      <c r="I348" s="236"/>
      <c r="J348" s="240"/>
    </row>
    <row r="349" spans="3:10" ht="14.25" customHeight="1">
      <c r="C349" s="295"/>
      <c r="D349" s="296"/>
      <c r="F349" s="295"/>
      <c r="G349" s="236"/>
      <c r="H349" s="236"/>
      <c r="I349" s="236"/>
      <c r="J349" s="240"/>
    </row>
    <row r="350" spans="3:10" ht="14.25" customHeight="1">
      <c r="C350" s="295"/>
      <c r="D350" s="296"/>
      <c r="F350" s="295"/>
      <c r="G350" s="236"/>
      <c r="H350" s="236"/>
      <c r="I350" s="236"/>
      <c r="J350" s="240"/>
    </row>
    <row r="351" spans="3:10" ht="14.25" customHeight="1">
      <c r="C351" s="295"/>
      <c r="D351" s="296"/>
      <c r="F351" s="295"/>
      <c r="G351" s="236"/>
      <c r="H351" s="236"/>
      <c r="I351" s="236"/>
      <c r="J351" s="240"/>
    </row>
    <row r="352" spans="3:10" ht="14.25" customHeight="1">
      <c r="C352" s="295"/>
      <c r="D352" s="296"/>
      <c r="F352" s="295"/>
      <c r="G352" s="236"/>
      <c r="H352" s="236"/>
      <c r="I352" s="236"/>
      <c r="J352" s="240"/>
    </row>
    <row r="353" spans="3:10" ht="14.25" customHeight="1">
      <c r="C353" s="295"/>
      <c r="D353" s="296"/>
      <c r="F353" s="295"/>
      <c r="G353" s="236"/>
      <c r="H353" s="236"/>
      <c r="I353" s="236"/>
      <c r="J353" s="240"/>
    </row>
    <row r="354" spans="3:10" ht="14.25" customHeight="1">
      <c r="C354" s="295"/>
      <c r="D354" s="296"/>
      <c r="F354" s="295"/>
      <c r="G354" s="236"/>
      <c r="H354" s="236"/>
      <c r="I354" s="236"/>
      <c r="J354" s="240"/>
    </row>
    <row r="355" spans="3:10" ht="14.25" customHeight="1">
      <c r="C355" s="295"/>
      <c r="D355" s="296"/>
      <c r="F355" s="295"/>
      <c r="G355" s="236"/>
      <c r="H355" s="236"/>
      <c r="I355" s="236"/>
      <c r="J355" s="240"/>
    </row>
    <row r="356" spans="3:10" ht="14.25" customHeight="1">
      <c r="C356" s="295"/>
      <c r="D356" s="296"/>
      <c r="F356" s="295"/>
      <c r="G356" s="236"/>
      <c r="H356" s="236"/>
      <c r="I356" s="236"/>
      <c r="J356" s="240"/>
    </row>
    <row r="357" spans="3:10" ht="14.25" customHeight="1">
      <c r="C357" s="295"/>
      <c r="D357" s="296"/>
      <c r="F357" s="295"/>
      <c r="G357" s="236"/>
      <c r="H357" s="236"/>
      <c r="I357" s="236"/>
      <c r="J357" s="240"/>
    </row>
    <row r="358" spans="3:10" ht="14.25" customHeight="1">
      <c r="C358" s="295"/>
      <c r="D358" s="296"/>
      <c r="F358" s="295"/>
      <c r="G358" s="236"/>
      <c r="H358" s="236"/>
      <c r="I358" s="236"/>
      <c r="J358" s="240"/>
    </row>
    <row r="359" spans="3:10" ht="14.25" customHeight="1">
      <c r="C359" s="295"/>
      <c r="D359" s="296"/>
      <c r="F359" s="295"/>
      <c r="G359" s="236"/>
      <c r="H359" s="236"/>
      <c r="I359" s="236"/>
      <c r="J359" s="240"/>
    </row>
    <row r="360" spans="3:10" ht="14.25" customHeight="1">
      <c r="C360" s="295"/>
      <c r="D360" s="296"/>
      <c r="F360" s="295"/>
      <c r="G360" s="236"/>
      <c r="H360" s="236"/>
      <c r="I360" s="236"/>
      <c r="J360" s="240"/>
    </row>
    <row r="361" spans="3:10" ht="14.25" customHeight="1">
      <c r="C361" s="295"/>
      <c r="D361" s="296"/>
      <c r="F361" s="295"/>
      <c r="G361" s="236"/>
      <c r="H361" s="236"/>
      <c r="I361" s="236"/>
      <c r="J361" s="240"/>
    </row>
    <row r="362" spans="3:10" ht="14.25" customHeight="1">
      <c r="C362" s="295"/>
      <c r="D362" s="296"/>
      <c r="F362" s="295"/>
      <c r="G362" s="236"/>
      <c r="H362" s="236"/>
      <c r="I362" s="236"/>
      <c r="J362" s="240"/>
    </row>
    <row r="363" spans="3:10" ht="14.25" customHeight="1">
      <c r="C363" s="295"/>
      <c r="D363" s="296"/>
      <c r="F363" s="295"/>
      <c r="G363" s="236"/>
      <c r="H363" s="236"/>
      <c r="I363" s="236"/>
      <c r="J363" s="240"/>
    </row>
    <row r="364" spans="3:10" ht="14.25" customHeight="1">
      <c r="C364" s="295"/>
      <c r="D364" s="296"/>
      <c r="F364" s="295"/>
      <c r="G364" s="236"/>
      <c r="H364" s="236"/>
      <c r="I364" s="236"/>
      <c r="J364" s="240"/>
    </row>
    <row r="365" spans="3:10" ht="14.25" customHeight="1">
      <c r="C365" s="295"/>
      <c r="D365" s="296"/>
      <c r="F365" s="295"/>
      <c r="G365" s="236"/>
      <c r="H365" s="236"/>
      <c r="I365" s="236"/>
      <c r="J365" s="240"/>
    </row>
    <row r="366" spans="3:10" ht="14.25" customHeight="1">
      <c r="C366" s="295"/>
      <c r="D366" s="296"/>
      <c r="F366" s="295"/>
      <c r="G366" s="236"/>
      <c r="H366" s="236"/>
      <c r="I366" s="236"/>
      <c r="J366" s="240"/>
    </row>
    <row r="367" spans="3:10" ht="14.25" customHeight="1">
      <c r="C367" s="295"/>
      <c r="D367" s="296"/>
      <c r="F367" s="295"/>
      <c r="G367" s="236"/>
      <c r="H367" s="236"/>
      <c r="I367" s="236"/>
      <c r="J367" s="240"/>
    </row>
    <row r="368" spans="3:10" ht="14.25" customHeight="1">
      <c r="C368" s="295"/>
      <c r="D368" s="296"/>
      <c r="F368" s="295"/>
      <c r="G368" s="236"/>
      <c r="H368" s="236"/>
      <c r="I368" s="236"/>
      <c r="J368" s="240"/>
    </row>
    <row r="369" spans="3:10" ht="14.25" customHeight="1">
      <c r="C369" s="295"/>
      <c r="D369" s="296"/>
      <c r="F369" s="295"/>
      <c r="G369" s="236"/>
      <c r="H369" s="236"/>
      <c r="I369" s="236"/>
      <c r="J369" s="240"/>
    </row>
    <row r="370" spans="3:10" ht="14.25" customHeight="1">
      <c r="C370" s="295"/>
      <c r="D370" s="296"/>
      <c r="F370" s="295"/>
      <c r="G370" s="236"/>
      <c r="H370" s="236"/>
      <c r="I370" s="236"/>
      <c r="J370" s="240"/>
    </row>
    <row r="371" spans="3:10" ht="14.25" customHeight="1">
      <c r="C371" s="295"/>
      <c r="D371" s="296"/>
      <c r="F371" s="295"/>
      <c r="G371" s="236"/>
      <c r="H371" s="236"/>
      <c r="I371" s="236"/>
      <c r="J371" s="240"/>
    </row>
    <row r="372" spans="3:10" ht="14.25" customHeight="1">
      <c r="C372" s="295"/>
      <c r="D372" s="296"/>
      <c r="F372" s="295"/>
      <c r="G372" s="236"/>
      <c r="H372" s="236"/>
      <c r="I372" s="236"/>
      <c r="J372" s="240"/>
    </row>
    <row r="373" spans="3:10" ht="14.25" customHeight="1">
      <c r="C373" s="295"/>
      <c r="D373" s="296"/>
      <c r="F373" s="295"/>
      <c r="G373" s="236"/>
      <c r="H373" s="236"/>
      <c r="I373" s="236"/>
      <c r="J373" s="240"/>
    </row>
    <row r="374" spans="3:10" ht="14.25" customHeight="1">
      <c r="C374" s="295"/>
      <c r="D374" s="296"/>
      <c r="F374" s="295"/>
      <c r="G374" s="236"/>
      <c r="H374" s="236"/>
      <c r="I374" s="236"/>
      <c r="J374" s="240"/>
    </row>
    <row r="375" spans="3:10" ht="14.25" customHeight="1">
      <c r="C375" s="295"/>
      <c r="D375" s="296"/>
      <c r="F375" s="295"/>
      <c r="G375" s="236"/>
      <c r="H375" s="236"/>
      <c r="I375" s="236"/>
      <c r="J375" s="240"/>
    </row>
    <row r="376" spans="3:10" ht="14.25" customHeight="1">
      <c r="C376" s="295"/>
      <c r="D376" s="296"/>
      <c r="F376" s="295"/>
      <c r="G376" s="236"/>
      <c r="H376" s="236"/>
      <c r="I376" s="236"/>
      <c r="J376" s="240"/>
    </row>
    <row r="377" spans="3:10" ht="14.25" customHeight="1">
      <c r="C377" s="295"/>
      <c r="D377" s="296"/>
      <c r="F377" s="295"/>
      <c r="G377" s="236"/>
      <c r="H377" s="236"/>
      <c r="I377" s="236"/>
      <c r="J377" s="240"/>
    </row>
    <row r="378" spans="3:10" ht="14.25" customHeight="1">
      <c r="C378" s="295"/>
      <c r="D378" s="296"/>
      <c r="F378" s="295"/>
      <c r="G378" s="236"/>
      <c r="H378" s="236"/>
      <c r="I378" s="236"/>
      <c r="J378" s="240"/>
    </row>
    <row r="379" spans="3:10" ht="14.25" customHeight="1">
      <c r="C379" s="295"/>
      <c r="D379" s="296"/>
      <c r="F379" s="295"/>
      <c r="G379" s="236"/>
      <c r="H379" s="236"/>
      <c r="I379" s="236"/>
      <c r="J379" s="240"/>
    </row>
    <row r="380" spans="3:10" ht="14.25" customHeight="1">
      <c r="C380" s="295"/>
      <c r="D380" s="296"/>
      <c r="F380" s="295"/>
      <c r="G380" s="236"/>
      <c r="H380" s="236"/>
      <c r="I380" s="236"/>
      <c r="J380" s="240"/>
    </row>
    <row r="381" spans="3:10" ht="14.25" customHeight="1">
      <c r="C381" s="295"/>
      <c r="D381" s="296"/>
      <c r="F381" s="295"/>
      <c r="G381" s="236"/>
      <c r="H381" s="236"/>
      <c r="I381" s="236"/>
      <c r="J381" s="240"/>
    </row>
    <row r="382" spans="3:10" ht="14.25" customHeight="1">
      <c r="C382" s="295"/>
      <c r="D382" s="296"/>
      <c r="F382" s="295"/>
      <c r="G382" s="236"/>
      <c r="H382" s="236"/>
      <c r="I382" s="236"/>
      <c r="J382" s="240"/>
    </row>
    <row r="383" spans="3:10" ht="14.25" customHeight="1">
      <c r="C383" s="295"/>
      <c r="D383" s="296"/>
      <c r="F383" s="295"/>
      <c r="G383" s="236"/>
      <c r="H383" s="236"/>
      <c r="I383" s="236"/>
      <c r="J383" s="240"/>
    </row>
    <row r="384" spans="3:10" ht="14.25" customHeight="1">
      <c r="C384" s="295"/>
      <c r="D384" s="296"/>
      <c r="F384" s="295"/>
      <c r="G384" s="236"/>
      <c r="H384" s="236"/>
      <c r="I384" s="236"/>
      <c r="J384" s="240"/>
    </row>
    <row r="385" spans="3:10" ht="14.25" customHeight="1">
      <c r="C385" s="295"/>
      <c r="D385" s="296"/>
      <c r="F385" s="295"/>
      <c r="G385" s="236"/>
      <c r="H385" s="236"/>
      <c r="I385" s="236"/>
      <c r="J385" s="240"/>
    </row>
    <row r="386" spans="3:10" ht="14.25" customHeight="1">
      <c r="C386" s="295"/>
      <c r="D386" s="296"/>
      <c r="F386" s="295"/>
      <c r="G386" s="236"/>
      <c r="H386" s="236"/>
      <c r="I386" s="236"/>
      <c r="J386" s="240"/>
    </row>
    <row r="387" spans="3:10" ht="14.25" customHeight="1">
      <c r="C387" s="295"/>
      <c r="D387" s="296"/>
      <c r="F387" s="295"/>
      <c r="G387" s="236"/>
      <c r="H387" s="236"/>
      <c r="I387" s="236"/>
      <c r="J387" s="240"/>
    </row>
    <row r="388" spans="3:10" ht="14.25" customHeight="1">
      <c r="C388" s="295"/>
      <c r="D388" s="296"/>
      <c r="F388" s="295"/>
      <c r="G388" s="236"/>
      <c r="H388" s="236"/>
      <c r="I388" s="236"/>
      <c r="J388" s="240"/>
    </row>
    <row r="389" spans="3:10" ht="14.25" customHeight="1">
      <c r="C389" s="295"/>
      <c r="D389" s="296"/>
      <c r="F389" s="295"/>
      <c r="G389" s="236"/>
      <c r="H389" s="236"/>
      <c r="I389" s="236"/>
      <c r="J389" s="240"/>
    </row>
    <row r="390" spans="3:10" ht="14.25" customHeight="1">
      <c r="C390" s="295"/>
      <c r="D390" s="296"/>
      <c r="F390" s="295"/>
      <c r="G390" s="236"/>
      <c r="H390" s="236"/>
      <c r="I390" s="236"/>
      <c r="J390" s="240"/>
    </row>
    <row r="391" spans="3:10" ht="14.25" customHeight="1">
      <c r="C391" s="295"/>
      <c r="D391" s="296"/>
      <c r="F391" s="295"/>
      <c r="G391" s="236"/>
      <c r="H391" s="236"/>
      <c r="I391" s="236"/>
      <c r="J391" s="240"/>
    </row>
    <row r="392" spans="3:10" ht="14.25" customHeight="1">
      <c r="C392" s="295"/>
      <c r="D392" s="296"/>
      <c r="F392" s="295"/>
      <c r="G392" s="236"/>
      <c r="H392" s="236"/>
      <c r="I392" s="236"/>
      <c r="J392" s="240"/>
    </row>
    <row r="393" spans="3:10" ht="14.25" customHeight="1">
      <c r="C393" s="295"/>
      <c r="D393" s="296"/>
      <c r="F393" s="295"/>
      <c r="G393" s="236"/>
      <c r="H393" s="236"/>
      <c r="I393" s="236"/>
      <c r="J393" s="240"/>
    </row>
    <row r="394" spans="3:10" ht="14.25" customHeight="1">
      <c r="C394" s="295"/>
      <c r="D394" s="296"/>
      <c r="F394" s="295"/>
      <c r="G394" s="236"/>
      <c r="H394" s="236"/>
      <c r="I394" s="236"/>
      <c r="J394" s="240"/>
    </row>
    <row r="395" spans="3:10" ht="14.25" customHeight="1">
      <c r="C395" s="295"/>
      <c r="D395" s="296"/>
      <c r="F395" s="295"/>
      <c r="G395" s="236"/>
      <c r="H395" s="236"/>
      <c r="I395" s="236"/>
      <c r="J395" s="240"/>
    </row>
    <row r="396" spans="3:10" ht="14.25" customHeight="1">
      <c r="C396" s="295"/>
      <c r="D396" s="296"/>
      <c r="F396" s="295"/>
      <c r="G396" s="236"/>
      <c r="H396" s="236"/>
      <c r="I396" s="236"/>
      <c r="J396" s="240"/>
    </row>
    <row r="397" spans="3:10" ht="14.25" customHeight="1">
      <c r="C397" s="295"/>
      <c r="D397" s="296"/>
      <c r="F397" s="295"/>
      <c r="G397" s="236"/>
      <c r="H397" s="236"/>
      <c r="I397" s="236"/>
      <c r="J397" s="240"/>
    </row>
    <row r="398" spans="3:10" ht="14.25" customHeight="1">
      <c r="C398" s="295"/>
      <c r="D398" s="296"/>
      <c r="F398" s="295"/>
      <c r="G398" s="236"/>
      <c r="H398" s="236"/>
      <c r="I398" s="236"/>
      <c r="J398" s="240"/>
    </row>
    <row r="399" spans="3:10" ht="14.25" customHeight="1">
      <c r="C399" s="295"/>
      <c r="D399" s="296"/>
      <c r="F399" s="295"/>
      <c r="G399" s="236"/>
      <c r="H399" s="236"/>
      <c r="I399" s="236"/>
      <c r="J399" s="240"/>
    </row>
    <row r="400" spans="3:10" ht="14.25" customHeight="1">
      <c r="C400" s="295"/>
      <c r="D400" s="296"/>
      <c r="F400" s="295"/>
      <c r="G400" s="236"/>
      <c r="H400" s="236"/>
      <c r="I400" s="236"/>
      <c r="J400" s="240"/>
    </row>
    <row r="401" spans="3:10" ht="14.25" customHeight="1">
      <c r="C401" s="295"/>
      <c r="D401" s="296"/>
      <c r="F401" s="295"/>
      <c r="G401" s="236"/>
      <c r="H401" s="236"/>
      <c r="I401" s="236"/>
      <c r="J401" s="240"/>
    </row>
    <row r="402" spans="3:10" ht="14.25" customHeight="1">
      <c r="C402" s="295"/>
      <c r="D402" s="296"/>
      <c r="F402" s="295"/>
      <c r="G402" s="236"/>
      <c r="H402" s="236"/>
      <c r="I402" s="236"/>
      <c r="J402" s="240"/>
    </row>
    <row r="403" spans="3:10" ht="14.25" customHeight="1">
      <c r="C403" s="295"/>
      <c r="D403" s="296"/>
      <c r="F403" s="295"/>
      <c r="G403" s="236"/>
      <c r="H403" s="236"/>
      <c r="I403" s="236"/>
      <c r="J403" s="240"/>
    </row>
    <row r="404" spans="3:10" ht="14.25" customHeight="1">
      <c r="C404" s="295"/>
      <c r="D404" s="296"/>
      <c r="F404" s="295"/>
      <c r="G404" s="236"/>
      <c r="H404" s="236"/>
      <c r="I404" s="236"/>
      <c r="J404" s="240"/>
    </row>
    <row r="405" spans="3:10" ht="14.25" customHeight="1">
      <c r="C405" s="295"/>
      <c r="D405" s="296"/>
      <c r="F405" s="295"/>
      <c r="G405" s="236"/>
      <c r="H405" s="236"/>
      <c r="I405" s="236"/>
      <c r="J405" s="240"/>
    </row>
    <row r="406" spans="3:10" ht="14.25" customHeight="1">
      <c r="C406" s="295"/>
      <c r="D406" s="296"/>
      <c r="F406" s="295"/>
      <c r="G406" s="236"/>
      <c r="H406" s="236"/>
      <c r="I406" s="236"/>
      <c r="J406" s="240"/>
    </row>
    <row r="407" spans="3:10" ht="14.25" customHeight="1">
      <c r="C407" s="295"/>
      <c r="D407" s="296"/>
      <c r="F407" s="295"/>
      <c r="G407" s="236"/>
      <c r="H407" s="236"/>
      <c r="I407" s="236"/>
      <c r="J407" s="240"/>
    </row>
    <row r="408" spans="3:10" ht="14.25" customHeight="1">
      <c r="C408" s="295"/>
      <c r="D408" s="296"/>
      <c r="F408" s="295"/>
      <c r="G408" s="236"/>
      <c r="H408" s="236"/>
      <c r="I408" s="236"/>
      <c r="J408" s="240"/>
    </row>
    <row r="409" spans="3:10" ht="14.25" customHeight="1">
      <c r="C409" s="295"/>
      <c r="D409" s="296"/>
      <c r="F409" s="295"/>
      <c r="G409" s="236"/>
      <c r="H409" s="236"/>
      <c r="I409" s="236"/>
      <c r="J409" s="240"/>
    </row>
    <row r="410" spans="3:10" ht="14.25" customHeight="1">
      <c r="C410" s="295"/>
      <c r="D410" s="296"/>
      <c r="F410" s="295"/>
      <c r="G410" s="236"/>
      <c r="H410" s="236"/>
      <c r="I410" s="236"/>
      <c r="J410" s="240"/>
    </row>
    <row r="411" spans="3:10" ht="14.25" customHeight="1">
      <c r="C411" s="295"/>
      <c r="D411" s="296"/>
      <c r="F411" s="295"/>
      <c r="G411" s="236"/>
      <c r="H411" s="236"/>
      <c r="I411" s="236"/>
      <c r="J411" s="240"/>
    </row>
    <row r="412" spans="3:10" ht="14.25" customHeight="1">
      <c r="C412" s="295"/>
      <c r="D412" s="296"/>
      <c r="F412" s="295"/>
      <c r="G412" s="236"/>
      <c r="H412" s="236"/>
      <c r="I412" s="236"/>
      <c r="J412" s="240"/>
    </row>
    <row r="413" spans="3:10" ht="14.25" customHeight="1">
      <c r="C413" s="295"/>
      <c r="D413" s="296"/>
      <c r="F413" s="295"/>
      <c r="G413" s="236"/>
      <c r="H413" s="236"/>
      <c r="I413" s="236"/>
      <c r="J413" s="240"/>
    </row>
    <row r="414" spans="3:10" ht="14.25" customHeight="1">
      <c r="C414" s="295"/>
      <c r="D414" s="296"/>
      <c r="F414" s="295"/>
      <c r="G414" s="236"/>
      <c r="H414" s="236"/>
      <c r="I414" s="236"/>
      <c r="J414" s="240"/>
    </row>
    <row r="415" spans="3:10" ht="14.25" customHeight="1">
      <c r="C415" s="295"/>
      <c r="D415" s="296"/>
      <c r="F415" s="295"/>
      <c r="G415" s="236"/>
      <c r="H415" s="236"/>
      <c r="I415" s="236"/>
      <c r="J415" s="240"/>
    </row>
    <row r="416" spans="3:10" ht="14.25" customHeight="1">
      <c r="C416" s="295"/>
      <c r="D416" s="296"/>
      <c r="F416" s="295"/>
      <c r="G416" s="236"/>
      <c r="H416" s="236"/>
      <c r="I416" s="236"/>
      <c r="J416" s="240"/>
    </row>
    <row r="417" spans="3:10" ht="14.25" customHeight="1">
      <c r="C417" s="295"/>
      <c r="D417" s="296"/>
      <c r="F417" s="295"/>
      <c r="G417" s="236"/>
      <c r="H417" s="236"/>
      <c r="I417" s="236"/>
      <c r="J417" s="240"/>
    </row>
    <row r="418" spans="3:10" ht="14.25" customHeight="1">
      <c r="C418" s="295"/>
      <c r="D418" s="296"/>
      <c r="F418" s="295"/>
      <c r="G418" s="236"/>
      <c r="H418" s="236"/>
      <c r="I418" s="236"/>
      <c r="J418" s="240"/>
    </row>
    <row r="419" spans="3:10" ht="14.25" customHeight="1">
      <c r="C419" s="295"/>
      <c r="D419" s="296"/>
      <c r="F419" s="295"/>
      <c r="G419" s="236"/>
      <c r="H419" s="236"/>
      <c r="I419" s="236"/>
      <c r="J419" s="240"/>
    </row>
    <row r="420" spans="3:10" ht="14.25" customHeight="1">
      <c r="C420" s="295"/>
      <c r="D420" s="296"/>
      <c r="F420" s="295"/>
      <c r="G420" s="236"/>
      <c r="H420" s="236"/>
      <c r="I420" s="236"/>
      <c r="J420" s="240"/>
    </row>
    <row r="421" spans="3:10" ht="14.25" customHeight="1">
      <c r="C421" s="295"/>
      <c r="D421" s="296"/>
      <c r="F421" s="295"/>
      <c r="G421" s="236"/>
      <c r="H421" s="236"/>
      <c r="I421" s="236"/>
      <c r="J421" s="240"/>
    </row>
    <row r="422" spans="3:10" ht="14.25" customHeight="1">
      <c r="C422" s="295"/>
      <c r="D422" s="296"/>
      <c r="F422" s="295"/>
      <c r="G422" s="236"/>
      <c r="H422" s="236"/>
      <c r="I422" s="236"/>
      <c r="J422" s="240"/>
    </row>
    <row r="423" spans="3:10" ht="14.25" customHeight="1">
      <c r="C423" s="295"/>
      <c r="D423" s="296"/>
      <c r="F423" s="295"/>
      <c r="G423" s="236"/>
      <c r="H423" s="236"/>
      <c r="I423" s="236"/>
      <c r="J423" s="240"/>
    </row>
    <row r="424" spans="3:10" ht="14.25" customHeight="1">
      <c r="C424" s="295"/>
      <c r="D424" s="296"/>
      <c r="F424" s="295"/>
      <c r="G424" s="236"/>
      <c r="H424" s="236"/>
      <c r="I424" s="236"/>
      <c r="J424" s="240"/>
    </row>
    <row r="425" spans="3:10" ht="14.25" customHeight="1">
      <c r="C425" s="295"/>
      <c r="D425" s="296"/>
      <c r="F425" s="295"/>
      <c r="G425" s="236"/>
      <c r="H425" s="236"/>
      <c r="I425" s="236"/>
      <c r="J425" s="240"/>
    </row>
    <row r="426" spans="3:10" ht="14.25" customHeight="1">
      <c r="C426" s="295"/>
      <c r="D426" s="296"/>
      <c r="F426" s="295"/>
      <c r="G426" s="236"/>
      <c r="H426" s="236"/>
      <c r="I426" s="236"/>
      <c r="J426" s="240"/>
    </row>
    <row r="427" spans="3:10" ht="14.25" customHeight="1">
      <c r="C427" s="295"/>
      <c r="D427" s="296"/>
      <c r="F427" s="295"/>
      <c r="G427" s="236"/>
      <c r="H427" s="236"/>
      <c r="I427" s="236"/>
      <c r="J427" s="240"/>
    </row>
    <row r="428" spans="3:10" ht="14.25" customHeight="1">
      <c r="C428" s="295"/>
      <c r="D428" s="296"/>
      <c r="F428" s="295"/>
      <c r="G428" s="236"/>
      <c r="H428" s="236"/>
      <c r="I428" s="236"/>
      <c r="J428" s="240"/>
    </row>
    <row r="429" spans="3:10" ht="14.25" customHeight="1">
      <c r="C429" s="295"/>
      <c r="D429" s="296"/>
      <c r="F429" s="295"/>
      <c r="G429" s="236"/>
      <c r="H429" s="236"/>
      <c r="I429" s="236"/>
      <c r="J429" s="240"/>
    </row>
    <row r="430" spans="3:10" ht="14.25" customHeight="1">
      <c r="C430" s="295"/>
      <c r="D430" s="296"/>
      <c r="F430" s="295"/>
      <c r="G430" s="236"/>
      <c r="H430" s="236"/>
      <c r="I430" s="236"/>
      <c r="J430" s="240"/>
    </row>
    <row r="431" spans="3:10" ht="14.25" customHeight="1">
      <c r="C431" s="295"/>
      <c r="D431" s="296"/>
      <c r="F431" s="295"/>
      <c r="G431" s="236"/>
      <c r="H431" s="236"/>
      <c r="I431" s="236"/>
      <c r="J431" s="240"/>
    </row>
    <row r="432" spans="3:10" ht="14.25" customHeight="1">
      <c r="C432" s="295"/>
      <c r="D432" s="296"/>
      <c r="F432" s="295"/>
      <c r="G432" s="236"/>
      <c r="H432" s="236"/>
      <c r="I432" s="236"/>
      <c r="J432" s="240"/>
    </row>
    <row r="433" spans="3:10" ht="14.25" customHeight="1">
      <c r="C433" s="295"/>
      <c r="D433" s="296"/>
      <c r="F433" s="295"/>
      <c r="G433" s="236"/>
      <c r="H433" s="236"/>
      <c r="I433" s="236"/>
      <c r="J433" s="240"/>
    </row>
    <row r="434" spans="3:10" ht="14.25" customHeight="1">
      <c r="C434" s="295"/>
      <c r="D434" s="296"/>
      <c r="F434" s="295"/>
      <c r="G434" s="236"/>
      <c r="H434" s="236"/>
      <c r="I434" s="236"/>
      <c r="J434" s="240"/>
    </row>
    <row r="435" spans="3:10" ht="14.25" customHeight="1">
      <c r="C435" s="295"/>
      <c r="D435" s="296"/>
      <c r="F435" s="295"/>
      <c r="G435" s="236"/>
      <c r="H435" s="236"/>
      <c r="I435" s="236"/>
      <c r="J435" s="240"/>
    </row>
    <row r="436" spans="3:10" ht="14.25" customHeight="1">
      <c r="C436" s="295"/>
      <c r="D436" s="296"/>
      <c r="F436" s="295"/>
      <c r="G436" s="236"/>
      <c r="H436" s="236"/>
      <c r="I436" s="236"/>
      <c r="J436" s="240"/>
    </row>
    <row r="437" spans="3:10" ht="14.25" customHeight="1">
      <c r="C437" s="295"/>
      <c r="D437" s="296"/>
      <c r="F437" s="295"/>
      <c r="G437" s="236"/>
      <c r="H437" s="236"/>
      <c r="I437" s="236"/>
      <c r="J437" s="240"/>
    </row>
    <row r="438" spans="3:10" ht="14.25" customHeight="1">
      <c r="C438" s="295"/>
      <c r="D438" s="296"/>
      <c r="F438" s="295"/>
      <c r="G438" s="236"/>
      <c r="H438" s="236"/>
      <c r="I438" s="236"/>
      <c r="J438" s="240"/>
    </row>
    <row r="439" spans="3:10" ht="14.25" customHeight="1">
      <c r="C439" s="295"/>
      <c r="D439" s="296"/>
      <c r="F439" s="295"/>
      <c r="G439" s="236"/>
      <c r="H439" s="236"/>
      <c r="I439" s="236"/>
      <c r="J439" s="240"/>
    </row>
    <row r="440" spans="3:10" ht="14.25" customHeight="1">
      <c r="C440" s="295"/>
      <c r="D440" s="296"/>
      <c r="F440" s="295"/>
      <c r="G440" s="236"/>
      <c r="H440" s="236"/>
      <c r="I440" s="236"/>
      <c r="J440" s="240"/>
    </row>
    <row r="441" spans="3:10" ht="14.25" customHeight="1">
      <c r="C441" s="295"/>
      <c r="D441" s="296"/>
      <c r="F441" s="295"/>
      <c r="G441" s="236"/>
      <c r="H441" s="236"/>
      <c r="I441" s="236"/>
      <c r="J441" s="240"/>
    </row>
    <row r="442" spans="3:10" ht="14.25" customHeight="1">
      <c r="C442" s="295"/>
      <c r="D442" s="296"/>
      <c r="F442" s="295"/>
      <c r="G442" s="236"/>
      <c r="H442" s="236"/>
      <c r="I442" s="236"/>
      <c r="J442" s="240"/>
    </row>
    <row r="443" spans="3:10" ht="14.25" customHeight="1">
      <c r="C443" s="295"/>
      <c r="D443" s="296"/>
      <c r="F443" s="295"/>
      <c r="G443" s="236"/>
      <c r="H443" s="236"/>
      <c r="I443" s="236"/>
      <c r="J443" s="240"/>
    </row>
    <row r="444" spans="3:10" ht="14.25" customHeight="1">
      <c r="C444" s="295"/>
      <c r="D444" s="296"/>
      <c r="F444" s="295"/>
      <c r="G444" s="236"/>
      <c r="H444" s="236"/>
      <c r="I444" s="236"/>
      <c r="J444" s="240"/>
    </row>
    <row r="445" spans="3:10" ht="14.25" customHeight="1">
      <c r="C445" s="295"/>
      <c r="D445" s="296"/>
      <c r="F445" s="295"/>
      <c r="G445" s="236"/>
      <c r="H445" s="236"/>
      <c r="I445" s="236"/>
      <c r="J445" s="240"/>
    </row>
    <row r="446" spans="3:10" ht="14.25" customHeight="1">
      <c r="C446" s="295"/>
      <c r="D446" s="296"/>
      <c r="F446" s="295"/>
      <c r="G446" s="236"/>
      <c r="H446" s="236"/>
      <c r="I446" s="236"/>
      <c r="J446" s="240"/>
    </row>
    <row r="447" spans="3:10" ht="14.25" customHeight="1">
      <c r="C447" s="295"/>
      <c r="D447" s="296"/>
      <c r="F447" s="295"/>
      <c r="G447" s="236"/>
      <c r="H447" s="236"/>
      <c r="I447" s="236"/>
      <c r="J447" s="240"/>
    </row>
    <row r="448" spans="3:10" ht="14.25" customHeight="1">
      <c r="C448" s="295"/>
      <c r="D448" s="296"/>
      <c r="F448" s="295"/>
      <c r="G448" s="236"/>
      <c r="H448" s="236"/>
      <c r="I448" s="236"/>
      <c r="J448" s="240"/>
    </row>
    <row r="449" spans="3:10" ht="14.25" customHeight="1">
      <c r="C449" s="295"/>
      <c r="D449" s="296"/>
      <c r="F449" s="295"/>
      <c r="G449" s="236"/>
      <c r="H449" s="236"/>
      <c r="I449" s="236"/>
      <c r="J449" s="240"/>
    </row>
    <row r="450" spans="3:10" ht="14.25" customHeight="1">
      <c r="C450" s="295"/>
      <c r="D450" s="296"/>
      <c r="F450" s="295"/>
      <c r="G450" s="236"/>
      <c r="H450" s="236"/>
      <c r="I450" s="236"/>
      <c r="J450" s="240"/>
    </row>
    <row r="451" spans="3:10" ht="14.25" customHeight="1">
      <c r="C451" s="295"/>
      <c r="D451" s="296"/>
      <c r="F451" s="295"/>
      <c r="G451" s="236"/>
      <c r="H451" s="236"/>
      <c r="I451" s="236"/>
      <c r="J451" s="240"/>
    </row>
    <row r="452" spans="3:10" ht="14.25" customHeight="1">
      <c r="C452" s="295"/>
      <c r="D452" s="296"/>
      <c r="F452" s="295"/>
      <c r="G452" s="236"/>
      <c r="H452" s="236"/>
      <c r="I452" s="236"/>
      <c r="J452" s="240"/>
    </row>
    <row r="453" spans="3:10" ht="14.25" customHeight="1">
      <c r="C453" s="295"/>
      <c r="D453" s="296"/>
      <c r="F453" s="295"/>
      <c r="G453" s="236"/>
      <c r="H453" s="236"/>
      <c r="I453" s="236"/>
      <c r="J453" s="240"/>
    </row>
    <row r="454" spans="3:10" ht="14.25" customHeight="1">
      <c r="C454" s="295"/>
      <c r="D454" s="296"/>
      <c r="F454" s="295"/>
      <c r="G454" s="236"/>
      <c r="H454" s="236"/>
      <c r="I454" s="236"/>
      <c r="J454" s="240"/>
    </row>
    <row r="455" spans="3:10" ht="14.25" customHeight="1">
      <c r="C455" s="295"/>
      <c r="D455" s="296"/>
      <c r="F455" s="295"/>
      <c r="G455" s="236"/>
      <c r="H455" s="236"/>
      <c r="I455" s="236"/>
      <c r="J455" s="240"/>
    </row>
    <row r="456" spans="3:10" ht="14.25" customHeight="1">
      <c r="C456" s="295"/>
      <c r="D456" s="296"/>
      <c r="F456" s="295"/>
      <c r="G456" s="236"/>
      <c r="H456" s="236"/>
      <c r="I456" s="236"/>
      <c r="J456" s="240"/>
    </row>
    <row r="457" spans="3:10" ht="14.25" customHeight="1">
      <c r="C457" s="295"/>
      <c r="D457" s="296"/>
      <c r="F457" s="295"/>
      <c r="G457" s="236"/>
      <c r="H457" s="236"/>
      <c r="I457" s="236"/>
      <c r="J457" s="240"/>
    </row>
    <row r="458" spans="3:10" ht="14.25" customHeight="1">
      <c r="C458" s="295"/>
      <c r="D458" s="296"/>
      <c r="F458" s="295"/>
      <c r="G458" s="236"/>
      <c r="H458" s="236"/>
      <c r="I458" s="236"/>
      <c r="J458" s="240"/>
    </row>
    <row r="459" spans="3:10" ht="14.25" customHeight="1">
      <c r="C459" s="295"/>
      <c r="D459" s="296"/>
      <c r="F459" s="295"/>
      <c r="G459" s="236"/>
      <c r="H459" s="236"/>
      <c r="I459" s="236"/>
      <c r="J459" s="240"/>
    </row>
    <row r="460" spans="3:10" ht="14.25" customHeight="1">
      <c r="C460" s="295"/>
      <c r="D460" s="296"/>
      <c r="F460" s="295"/>
      <c r="G460" s="236"/>
      <c r="H460" s="236"/>
      <c r="I460" s="236"/>
      <c r="J460" s="240"/>
    </row>
    <row r="461" spans="3:10" ht="14.25" customHeight="1">
      <c r="C461" s="295"/>
      <c r="D461" s="296"/>
      <c r="F461" s="295"/>
      <c r="G461" s="236"/>
      <c r="H461" s="236"/>
      <c r="I461" s="236"/>
      <c r="J461" s="240"/>
    </row>
    <row r="462" spans="3:10" ht="14.25" customHeight="1">
      <c r="C462" s="295"/>
      <c r="D462" s="296"/>
      <c r="F462" s="295"/>
      <c r="G462" s="236"/>
      <c r="H462" s="236"/>
      <c r="I462" s="236"/>
      <c r="J462" s="240"/>
    </row>
    <row r="463" spans="3:10" ht="14.25" customHeight="1">
      <c r="C463" s="295"/>
      <c r="D463" s="296"/>
      <c r="F463" s="295"/>
      <c r="G463" s="236"/>
      <c r="H463" s="236"/>
      <c r="I463" s="236"/>
      <c r="J463" s="240"/>
    </row>
    <row r="464" spans="3:10" ht="14.25" customHeight="1">
      <c r="C464" s="295"/>
      <c r="D464" s="296"/>
      <c r="F464" s="295"/>
      <c r="G464" s="236"/>
      <c r="H464" s="236"/>
      <c r="I464" s="236"/>
      <c r="J464" s="240"/>
    </row>
    <row r="465" spans="3:10" ht="14.25" customHeight="1">
      <c r="C465" s="295"/>
      <c r="D465" s="296"/>
      <c r="F465" s="295"/>
      <c r="G465" s="236"/>
      <c r="H465" s="236"/>
      <c r="I465" s="236"/>
      <c r="J465" s="240"/>
    </row>
    <row r="466" spans="3:10" ht="14.25" customHeight="1">
      <c r="C466" s="295"/>
      <c r="D466" s="296"/>
      <c r="F466" s="295"/>
      <c r="G466" s="236"/>
      <c r="H466" s="236"/>
      <c r="I466" s="236"/>
      <c r="J466" s="240"/>
    </row>
    <row r="467" spans="3:10" ht="14.25" customHeight="1">
      <c r="C467" s="295"/>
      <c r="D467" s="296"/>
      <c r="F467" s="295"/>
      <c r="G467" s="236"/>
      <c r="H467" s="236"/>
      <c r="I467" s="236"/>
      <c r="J467" s="240"/>
    </row>
    <row r="468" spans="3:10" ht="14.25" customHeight="1">
      <c r="C468" s="295"/>
      <c r="D468" s="296"/>
      <c r="F468" s="295"/>
      <c r="G468" s="236"/>
      <c r="H468" s="236"/>
      <c r="I468" s="236"/>
      <c r="J468" s="240"/>
    </row>
    <row r="469" spans="3:10" ht="14.25" customHeight="1">
      <c r="C469" s="295"/>
      <c r="D469" s="296"/>
      <c r="F469" s="295"/>
      <c r="G469" s="236"/>
      <c r="H469" s="236"/>
      <c r="I469" s="236"/>
      <c r="J469" s="240"/>
    </row>
    <row r="470" spans="3:10" ht="14.25" customHeight="1">
      <c r="C470" s="295"/>
      <c r="D470" s="296"/>
      <c r="F470" s="295"/>
      <c r="G470" s="236"/>
      <c r="H470" s="236"/>
      <c r="I470" s="236"/>
      <c r="J470" s="240"/>
    </row>
    <row r="471" spans="3:10" ht="14.25" customHeight="1">
      <c r="C471" s="295"/>
      <c r="D471" s="296"/>
      <c r="F471" s="295"/>
      <c r="G471" s="236"/>
      <c r="H471" s="236"/>
      <c r="I471" s="236"/>
      <c r="J471" s="240"/>
    </row>
    <row r="472" spans="3:10" ht="14.25" customHeight="1">
      <c r="C472" s="295"/>
      <c r="D472" s="296"/>
      <c r="F472" s="295"/>
      <c r="G472" s="236"/>
      <c r="H472" s="236"/>
      <c r="I472" s="236"/>
      <c r="J472" s="240"/>
    </row>
    <row r="473" spans="3:10" ht="14.25" customHeight="1">
      <c r="C473" s="295"/>
      <c r="D473" s="296"/>
      <c r="F473" s="295"/>
      <c r="G473" s="236"/>
      <c r="H473" s="236"/>
      <c r="I473" s="236"/>
      <c r="J473" s="240"/>
    </row>
    <row r="474" spans="3:10" ht="14.25" customHeight="1">
      <c r="C474" s="295"/>
      <c r="D474" s="296"/>
      <c r="F474" s="295"/>
      <c r="G474" s="236"/>
      <c r="H474" s="236"/>
      <c r="I474" s="236"/>
      <c r="J474" s="240"/>
    </row>
    <row r="475" spans="3:10" ht="14.25" customHeight="1">
      <c r="C475" s="295"/>
      <c r="D475" s="296"/>
      <c r="F475" s="295"/>
      <c r="G475" s="236"/>
      <c r="H475" s="236"/>
      <c r="I475" s="236"/>
      <c r="J475" s="240"/>
    </row>
    <row r="476" spans="3:10" ht="14.25" customHeight="1">
      <c r="C476" s="295"/>
      <c r="D476" s="296"/>
      <c r="F476" s="295"/>
      <c r="G476" s="236"/>
      <c r="H476" s="236"/>
      <c r="I476" s="236"/>
      <c r="J476" s="240"/>
    </row>
    <row r="477" spans="3:10" ht="14.25" customHeight="1">
      <c r="C477" s="295"/>
      <c r="D477" s="296"/>
      <c r="F477" s="295"/>
      <c r="G477" s="236"/>
      <c r="H477" s="236"/>
      <c r="I477" s="236"/>
      <c r="J477" s="240"/>
    </row>
    <row r="478" spans="3:10" ht="14.25" customHeight="1">
      <c r="C478" s="295"/>
      <c r="D478" s="296"/>
      <c r="F478" s="295"/>
      <c r="G478" s="236"/>
      <c r="H478" s="236"/>
      <c r="I478" s="236"/>
      <c r="J478" s="240"/>
    </row>
    <row r="479" spans="3:10" ht="14.25" customHeight="1">
      <c r="C479" s="295"/>
      <c r="D479" s="296"/>
      <c r="F479" s="295"/>
      <c r="G479" s="236"/>
      <c r="H479" s="236"/>
      <c r="I479" s="236"/>
      <c r="J479" s="240"/>
    </row>
    <row r="480" spans="3:10" ht="14.25" customHeight="1">
      <c r="C480" s="295"/>
      <c r="D480" s="296"/>
      <c r="F480" s="295"/>
      <c r="G480" s="236"/>
      <c r="H480" s="236"/>
      <c r="I480" s="236"/>
      <c r="J480" s="240"/>
    </row>
    <row r="481" spans="3:10" ht="14.25" customHeight="1">
      <c r="C481" s="295"/>
      <c r="D481" s="296"/>
      <c r="F481" s="295"/>
      <c r="G481" s="236"/>
      <c r="H481" s="236"/>
      <c r="I481" s="236"/>
      <c r="J481" s="240"/>
    </row>
    <row r="482" spans="3:10" ht="14.25" customHeight="1">
      <c r="C482" s="295"/>
      <c r="D482" s="296"/>
      <c r="F482" s="295"/>
      <c r="G482" s="236"/>
      <c r="H482" s="236"/>
      <c r="I482" s="236"/>
      <c r="J482" s="240"/>
    </row>
    <row r="483" spans="3:10" ht="14.25" customHeight="1">
      <c r="C483" s="295"/>
      <c r="D483" s="296"/>
      <c r="F483" s="295"/>
      <c r="G483" s="236"/>
      <c r="H483" s="236"/>
      <c r="I483" s="236"/>
      <c r="J483" s="240"/>
    </row>
    <row r="484" spans="3:10" ht="14.25" customHeight="1">
      <c r="C484" s="295"/>
      <c r="D484" s="296"/>
      <c r="F484" s="295"/>
      <c r="G484" s="236"/>
      <c r="H484" s="236"/>
      <c r="I484" s="236"/>
      <c r="J484" s="240"/>
    </row>
    <row r="485" spans="3:10" ht="14.25" customHeight="1">
      <c r="C485" s="295"/>
      <c r="D485" s="296"/>
      <c r="F485" s="295"/>
      <c r="G485" s="236"/>
      <c r="H485" s="236"/>
      <c r="I485" s="236"/>
      <c r="J485" s="240"/>
    </row>
    <row r="486" spans="3:10" ht="14.25" customHeight="1">
      <c r="C486" s="295"/>
      <c r="D486" s="296"/>
      <c r="F486" s="295"/>
      <c r="G486" s="236"/>
      <c r="H486" s="236"/>
      <c r="I486" s="236"/>
      <c r="J486" s="240"/>
    </row>
    <row r="487" spans="3:10" ht="14.25" customHeight="1">
      <c r="C487" s="295"/>
      <c r="D487" s="296"/>
      <c r="F487" s="295"/>
      <c r="G487" s="236"/>
      <c r="H487" s="236"/>
      <c r="I487" s="236"/>
      <c r="J487" s="240"/>
    </row>
    <row r="488" spans="3:10" ht="14.25" customHeight="1">
      <c r="C488" s="295"/>
      <c r="D488" s="296"/>
      <c r="F488" s="295"/>
      <c r="G488" s="236"/>
      <c r="H488" s="236"/>
      <c r="I488" s="236"/>
      <c r="J488" s="240"/>
    </row>
    <row r="489" spans="3:10" ht="14.25" customHeight="1">
      <c r="C489" s="295"/>
      <c r="D489" s="296"/>
      <c r="F489" s="295"/>
      <c r="G489" s="236"/>
      <c r="H489" s="236"/>
      <c r="I489" s="236"/>
      <c r="J489" s="240"/>
    </row>
    <row r="490" spans="3:10" ht="14.25" customHeight="1">
      <c r="C490" s="295"/>
      <c r="D490" s="296"/>
      <c r="F490" s="295"/>
      <c r="G490" s="236"/>
      <c r="H490" s="236"/>
      <c r="I490" s="236"/>
      <c r="J490" s="240"/>
    </row>
    <row r="491" spans="3:10" ht="14.25" customHeight="1">
      <c r="C491" s="295"/>
      <c r="D491" s="296"/>
      <c r="F491" s="295"/>
      <c r="G491" s="236"/>
      <c r="H491" s="236"/>
      <c r="I491" s="236"/>
      <c r="J491" s="240"/>
    </row>
    <row r="492" spans="3:10" ht="14.25" customHeight="1">
      <c r="C492" s="295"/>
      <c r="D492" s="296"/>
      <c r="F492" s="295"/>
      <c r="G492" s="236"/>
      <c r="H492" s="236"/>
      <c r="I492" s="236"/>
      <c r="J492" s="240"/>
    </row>
    <row r="493" spans="3:10" ht="14.25" customHeight="1">
      <c r="C493" s="295"/>
      <c r="D493" s="296"/>
      <c r="F493" s="295"/>
      <c r="G493" s="236"/>
      <c r="H493" s="236"/>
      <c r="I493" s="236"/>
      <c r="J493" s="240"/>
    </row>
    <row r="494" spans="3:10" ht="14.25" customHeight="1">
      <c r="C494" s="295"/>
      <c r="D494" s="296"/>
      <c r="F494" s="295"/>
      <c r="G494" s="236"/>
      <c r="H494" s="236"/>
      <c r="I494" s="236"/>
      <c r="J494" s="240"/>
    </row>
    <row r="495" spans="3:10" ht="14.25" customHeight="1">
      <c r="C495" s="295"/>
      <c r="D495" s="296"/>
      <c r="F495" s="295"/>
      <c r="G495" s="236"/>
      <c r="H495" s="236"/>
      <c r="I495" s="236"/>
      <c r="J495" s="240"/>
    </row>
    <row r="496" spans="3:10" ht="14.25" customHeight="1">
      <c r="C496" s="295"/>
      <c r="D496" s="296"/>
      <c r="F496" s="295"/>
      <c r="G496" s="236"/>
      <c r="H496" s="236"/>
      <c r="I496" s="236"/>
      <c r="J496" s="240"/>
    </row>
    <row r="497" spans="3:10" ht="14.25" customHeight="1">
      <c r="C497" s="295"/>
      <c r="D497" s="296"/>
      <c r="F497" s="295"/>
      <c r="G497" s="236"/>
      <c r="H497" s="236"/>
      <c r="I497" s="236"/>
      <c r="J497" s="240"/>
    </row>
    <row r="498" spans="3:10" ht="14.25" customHeight="1">
      <c r="C498" s="295"/>
      <c r="D498" s="296"/>
      <c r="F498" s="295"/>
      <c r="G498" s="236"/>
      <c r="H498" s="236"/>
      <c r="I498" s="236"/>
      <c r="J498" s="240"/>
    </row>
    <row r="499" spans="3:10" ht="14.25" customHeight="1">
      <c r="C499" s="295"/>
      <c r="D499" s="296"/>
      <c r="F499" s="295"/>
      <c r="G499" s="236"/>
      <c r="H499" s="236"/>
      <c r="I499" s="236"/>
      <c r="J499" s="240"/>
    </row>
    <row r="500" spans="3:10" ht="14.25" customHeight="1">
      <c r="C500" s="295"/>
      <c r="D500" s="296"/>
      <c r="F500" s="295"/>
      <c r="G500" s="236"/>
      <c r="H500" s="236"/>
      <c r="I500" s="236"/>
      <c r="J500" s="240"/>
    </row>
    <row r="501" spans="3:10" ht="14.25" customHeight="1">
      <c r="C501" s="295"/>
      <c r="D501" s="296"/>
      <c r="F501" s="295"/>
      <c r="G501" s="236"/>
      <c r="H501" s="236"/>
      <c r="I501" s="236"/>
      <c r="J501" s="240"/>
    </row>
    <row r="502" spans="3:10" ht="14.25" customHeight="1">
      <c r="C502" s="295"/>
      <c r="D502" s="296"/>
      <c r="F502" s="295"/>
      <c r="G502" s="236"/>
      <c r="H502" s="236"/>
      <c r="I502" s="236"/>
      <c r="J502" s="240"/>
    </row>
    <row r="503" spans="3:10" ht="14.25" customHeight="1">
      <c r="C503" s="295"/>
      <c r="D503" s="296"/>
      <c r="F503" s="295"/>
      <c r="G503" s="236"/>
      <c r="H503" s="236"/>
      <c r="I503" s="236"/>
      <c r="J503" s="240"/>
    </row>
    <row r="504" spans="3:10" ht="14.25" customHeight="1">
      <c r="C504" s="295"/>
      <c r="D504" s="296"/>
      <c r="F504" s="295"/>
      <c r="G504" s="236"/>
      <c r="H504" s="236"/>
      <c r="I504" s="236"/>
      <c r="J504" s="240"/>
    </row>
    <row r="505" spans="3:10" ht="14.25" customHeight="1">
      <c r="C505" s="295"/>
      <c r="D505" s="296"/>
      <c r="F505" s="295"/>
      <c r="G505" s="236"/>
      <c r="H505" s="236"/>
      <c r="I505" s="236"/>
      <c r="J505" s="240"/>
    </row>
    <row r="506" spans="3:10" ht="14.25" customHeight="1">
      <c r="C506" s="295"/>
      <c r="D506" s="296"/>
      <c r="F506" s="295"/>
      <c r="G506" s="236"/>
      <c r="H506" s="236"/>
      <c r="I506" s="236"/>
      <c r="J506" s="240"/>
    </row>
    <row r="507" spans="3:10" ht="14.25" customHeight="1">
      <c r="C507" s="295"/>
      <c r="D507" s="296"/>
      <c r="F507" s="295"/>
      <c r="G507" s="236"/>
      <c r="H507" s="236"/>
      <c r="I507" s="236"/>
      <c r="J507" s="240"/>
    </row>
    <row r="508" spans="3:10" ht="14.25" customHeight="1">
      <c r="C508" s="295"/>
      <c r="D508" s="296"/>
      <c r="F508" s="295"/>
      <c r="G508" s="236"/>
      <c r="H508" s="236"/>
      <c r="I508" s="236"/>
      <c r="J508" s="240"/>
    </row>
    <row r="509" spans="3:10" ht="14.25" customHeight="1">
      <c r="C509" s="295"/>
      <c r="D509" s="296"/>
      <c r="F509" s="295"/>
      <c r="G509" s="236"/>
      <c r="H509" s="236"/>
      <c r="I509" s="236"/>
      <c r="J509" s="240"/>
    </row>
    <row r="510" spans="3:10" ht="14.25" customHeight="1">
      <c r="C510" s="295"/>
      <c r="D510" s="296"/>
      <c r="F510" s="295"/>
      <c r="G510" s="236"/>
      <c r="H510" s="236"/>
      <c r="I510" s="236"/>
      <c r="J510" s="240"/>
    </row>
    <row r="511" spans="3:10" ht="14.25" customHeight="1">
      <c r="C511" s="295"/>
      <c r="D511" s="296"/>
      <c r="F511" s="295"/>
      <c r="G511" s="236"/>
      <c r="H511" s="236"/>
      <c r="I511" s="236"/>
      <c r="J511" s="240"/>
    </row>
    <row r="512" spans="3:10" ht="14.25" customHeight="1">
      <c r="C512" s="295"/>
      <c r="D512" s="296"/>
      <c r="F512" s="295"/>
      <c r="G512" s="236"/>
      <c r="H512" s="236"/>
      <c r="I512" s="236"/>
      <c r="J512" s="240"/>
    </row>
    <row r="513" spans="3:10" ht="14.25" customHeight="1">
      <c r="C513" s="295"/>
      <c r="D513" s="296"/>
      <c r="F513" s="295"/>
      <c r="G513" s="236"/>
      <c r="H513" s="236"/>
      <c r="I513" s="236"/>
      <c r="J513" s="240"/>
    </row>
    <row r="514" spans="3:10" ht="14.25" customHeight="1">
      <c r="C514" s="295"/>
      <c r="D514" s="296"/>
      <c r="F514" s="295"/>
      <c r="G514" s="236"/>
      <c r="H514" s="236"/>
      <c r="I514" s="236"/>
      <c r="J514" s="240"/>
    </row>
    <row r="515" spans="3:10" ht="14.25" customHeight="1">
      <c r="C515" s="295"/>
      <c r="D515" s="296"/>
      <c r="F515" s="295"/>
      <c r="G515" s="236"/>
      <c r="H515" s="236"/>
      <c r="I515" s="236"/>
      <c r="J515" s="240"/>
    </row>
    <row r="516" spans="3:10" ht="14.25" customHeight="1">
      <c r="C516" s="295"/>
      <c r="D516" s="296"/>
      <c r="F516" s="295"/>
      <c r="G516" s="236"/>
      <c r="H516" s="236"/>
      <c r="I516" s="236"/>
      <c r="J516" s="240"/>
    </row>
    <row r="517" spans="3:10" ht="14.25" customHeight="1">
      <c r="C517" s="295"/>
      <c r="D517" s="296"/>
      <c r="F517" s="295"/>
      <c r="G517" s="236"/>
      <c r="H517" s="236"/>
      <c r="I517" s="236"/>
      <c r="J517" s="240"/>
    </row>
    <row r="518" spans="3:10" ht="14.25" customHeight="1">
      <c r="C518" s="295"/>
      <c r="D518" s="296"/>
      <c r="F518" s="295"/>
      <c r="G518" s="236"/>
      <c r="H518" s="236"/>
      <c r="I518" s="236"/>
      <c r="J518" s="240"/>
    </row>
    <row r="519" spans="3:10" ht="14.25" customHeight="1">
      <c r="C519" s="295"/>
      <c r="D519" s="296"/>
      <c r="F519" s="295"/>
      <c r="G519" s="236"/>
      <c r="H519" s="236"/>
      <c r="I519" s="236"/>
      <c r="J519" s="240"/>
    </row>
    <row r="520" spans="3:10" ht="14.25" customHeight="1">
      <c r="C520" s="295"/>
      <c r="D520" s="296"/>
      <c r="F520" s="295"/>
      <c r="G520" s="236"/>
      <c r="H520" s="236"/>
      <c r="I520" s="236"/>
      <c r="J520" s="240"/>
    </row>
    <row r="521" spans="3:10" ht="14.25" customHeight="1">
      <c r="C521" s="295"/>
      <c r="D521" s="296"/>
      <c r="F521" s="295"/>
      <c r="G521" s="236"/>
      <c r="H521" s="236"/>
      <c r="I521" s="236"/>
      <c r="J521" s="240"/>
    </row>
    <row r="522" spans="3:10" ht="14.25" customHeight="1">
      <c r="C522" s="295"/>
      <c r="D522" s="296"/>
      <c r="F522" s="295"/>
      <c r="G522" s="236"/>
      <c r="H522" s="236"/>
      <c r="I522" s="236"/>
      <c r="J522" s="240"/>
    </row>
    <row r="523" spans="3:10" ht="14.25" customHeight="1">
      <c r="C523" s="295"/>
      <c r="D523" s="296"/>
      <c r="F523" s="295"/>
      <c r="G523" s="236"/>
      <c r="H523" s="236"/>
      <c r="I523" s="236"/>
      <c r="J523" s="240"/>
    </row>
    <row r="524" spans="3:10" ht="14.25" customHeight="1">
      <c r="C524" s="295"/>
      <c r="D524" s="296"/>
      <c r="F524" s="295"/>
      <c r="G524" s="236"/>
      <c r="H524" s="236"/>
      <c r="I524" s="236"/>
      <c r="J524" s="240"/>
    </row>
    <row r="525" spans="3:10" ht="14.25" customHeight="1">
      <c r="C525" s="295"/>
      <c r="D525" s="296"/>
      <c r="F525" s="295"/>
      <c r="G525" s="236"/>
      <c r="H525" s="236"/>
      <c r="I525" s="236"/>
      <c r="J525" s="240"/>
    </row>
    <row r="526" spans="3:10" ht="14.25" customHeight="1">
      <c r="C526" s="295"/>
      <c r="D526" s="296"/>
      <c r="F526" s="295"/>
      <c r="G526" s="236"/>
      <c r="H526" s="236"/>
      <c r="I526" s="236"/>
      <c r="J526" s="240"/>
    </row>
    <row r="527" spans="3:10" ht="14.25" customHeight="1">
      <c r="C527" s="295"/>
      <c r="D527" s="296"/>
      <c r="F527" s="295"/>
      <c r="G527" s="236"/>
      <c r="H527" s="236"/>
      <c r="I527" s="236"/>
      <c r="J527" s="240"/>
    </row>
    <row r="528" spans="3:10" ht="14.25" customHeight="1">
      <c r="C528" s="295"/>
      <c r="D528" s="296"/>
      <c r="F528" s="295"/>
      <c r="G528" s="236"/>
      <c r="H528" s="236"/>
      <c r="I528" s="236"/>
      <c r="J528" s="240"/>
    </row>
    <row r="529" spans="3:10" ht="14.25" customHeight="1">
      <c r="C529" s="295"/>
      <c r="D529" s="296"/>
      <c r="F529" s="295"/>
      <c r="G529" s="236"/>
      <c r="H529" s="236"/>
      <c r="I529" s="236"/>
      <c r="J529" s="240"/>
    </row>
    <row r="530" spans="3:10" ht="14.25" customHeight="1">
      <c r="C530" s="295"/>
      <c r="D530" s="296"/>
      <c r="F530" s="295"/>
      <c r="G530" s="236"/>
      <c r="H530" s="236"/>
      <c r="I530" s="236"/>
      <c r="J530" s="240"/>
    </row>
    <row r="531" spans="3:10" ht="14.25" customHeight="1">
      <c r="C531" s="295"/>
      <c r="D531" s="296"/>
      <c r="F531" s="295"/>
      <c r="G531" s="236"/>
      <c r="H531" s="236"/>
      <c r="I531" s="236"/>
      <c r="J531" s="240"/>
    </row>
    <row r="532" spans="3:10" ht="14.25" customHeight="1">
      <c r="C532" s="295"/>
      <c r="D532" s="296"/>
      <c r="F532" s="295"/>
      <c r="G532" s="236"/>
      <c r="H532" s="236"/>
      <c r="I532" s="236"/>
      <c r="J532" s="240"/>
    </row>
    <row r="533" spans="3:10" ht="14.25" customHeight="1">
      <c r="C533" s="295"/>
      <c r="D533" s="296"/>
      <c r="F533" s="295"/>
      <c r="G533" s="236"/>
      <c r="H533" s="236"/>
      <c r="I533" s="236"/>
      <c r="J533" s="240"/>
    </row>
    <row r="534" spans="3:10" ht="14.25" customHeight="1">
      <c r="C534" s="295"/>
      <c r="D534" s="296"/>
      <c r="F534" s="295"/>
      <c r="G534" s="236"/>
      <c r="H534" s="236"/>
      <c r="I534" s="236"/>
      <c r="J534" s="240"/>
    </row>
    <row r="535" spans="3:10" ht="14.25" customHeight="1">
      <c r="C535" s="295"/>
      <c r="D535" s="296"/>
      <c r="F535" s="295"/>
      <c r="G535" s="236"/>
      <c r="H535" s="236"/>
      <c r="I535" s="236"/>
      <c r="J535" s="240"/>
    </row>
    <row r="536" spans="3:10" ht="14.25" customHeight="1">
      <c r="C536" s="295"/>
      <c r="D536" s="296"/>
      <c r="F536" s="295"/>
      <c r="G536" s="236"/>
      <c r="H536" s="236"/>
      <c r="I536" s="236"/>
      <c r="J536" s="240"/>
    </row>
    <row r="537" spans="3:10" ht="14.25" customHeight="1">
      <c r="C537" s="295"/>
      <c r="D537" s="296"/>
      <c r="F537" s="295"/>
      <c r="G537" s="236"/>
      <c r="H537" s="236"/>
      <c r="I537" s="236"/>
      <c r="J537" s="240"/>
    </row>
    <row r="538" spans="3:10" ht="14.25" customHeight="1">
      <c r="C538" s="295"/>
      <c r="D538" s="296"/>
      <c r="F538" s="295"/>
      <c r="G538" s="236"/>
      <c r="H538" s="236"/>
      <c r="I538" s="236"/>
      <c r="J538" s="240"/>
    </row>
    <row r="539" spans="3:10" ht="14.25" customHeight="1">
      <c r="C539" s="295"/>
      <c r="D539" s="296"/>
      <c r="F539" s="295"/>
      <c r="G539" s="236"/>
      <c r="H539" s="236"/>
      <c r="I539" s="236"/>
      <c r="J539" s="240"/>
    </row>
    <row r="540" spans="3:10" ht="14.25" customHeight="1">
      <c r="C540" s="295"/>
      <c r="D540" s="296"/>
      <c r="F540" s="295"/>
      <c r="G540" s="236"/>
      <c r="H540" s="236"/>
      <c r="I540" s="236"/>
      <c r="J540" s="240"/>
    </row>
    <row r="541" spans="3:10" ht="14.25" customHeight="1">
      <c r="C541" s="295"/>
      <c r="D541" s="296"/>
      <c r="F541" s="295"/>
      <c r="G541" s="236"/>
      <c r="H541" s="236"/>
      <c r="I541" s="236"/>
      <c r="J541" s="240"/>
    </row>
    <row r="542" spans="3:10" ht="14.25" customHeight="1">
      <c r="C542" s="295"/>
      <c r="D542" s="296"/>
      <c r="F542" s="295"/>
      <c r="G542" s="236"/>
      <c r="H542" s="236"/>
      <c r="I542" s="236"/>
      <c r="J542" s="240"/>
    </row>
    <row r="543" spans="3:10" ht="14.25" customHeight="1">
      <c r="C543" s="295"/>
      <c r="D543" s="296"/>
      <c r="F543" s="295"/>
      <c r="G543" s="236"/>
      <c r="H543" s="236"/>
      <c r="I543" s="236"/>
      <c r="J543" s="240"/>
    </row>
    <row r="544" spans="3:10" ht="14.25" customHeight="1">
      <c r="C544" s="295"/>
      <c r="D544" s="296"/>
      <c r="F544" s="295"/>
      <c r="G544" s="236"/>
      <c r="H544" s="236"/>
      <c r="I544" s="236"/>
      <c r="J544" s="240"/>
    </row>
    <row r="545" spans="3:10" ht="14.25" customHeight="1">
      <c r="C545" s="295"/>
      <c r="D545" s="296"/>
      <c r="F545" s="295"/>
      <c r="G545" s="236"/>
      <c r="H545" s="236"/>
      <c r="I545" s="236"/>
      <c r="J545" s="240"/>
    </row>
    <row r="546" spans="3:10" ht="14.25" customHeight="1">
      <c r="C546" s="295"/>
      <c r="D546" s="296"/>
      <c r="F546" s="295"/>
      <c r="G546" s="236"/>
      <c r="H546" s="236"/>
      <c r="I546" s="236"/>
      <c r="J546" s="240"/>
    </row>
    <row r="547" spans="3:10" ht="14.25" customHeight="1">
      <c r="C547" s="295"/>
      <c r="D547" s="296"/>
      <c r="F547" s="295"/>
      <c r="G547" s="236"/>
      <c r="H547" s="236"/>
      <c r="I547" s="236"/>
      <c r="J547" s="240"/>
    </row>
    <row r="548" spans="3:10" ht="14.25" customHeight="1">
      <c r="C548" s="295"/>
      <c r="D548" s="296"/>
      <c r="F548" s="295"/>
      <c r="G548" s="236"/>
      <c r="H548" s="236"/>
      <c r="I548" s="236"/>
      <c r="J548" s="240"/>
    </row>
    <row r="549" spans="3:10" ht="14.25" customHeight="1">
      <c r="C549" s="295"/>
      <c r="D549" s="296"/>
      <c r="F549" s="295"/>
      <c r="G549" s="236"/>
      <c r="H549" s="236"/>
      <c r="I549" s="236"/>
      <c r="J549" s="240"/>
    </row>
    <row r="550" spans="3:10" ht="14.25" customHeight="1">
      <c r="C550" s="295"/>
      <c r="D550" s="296"/>
      <c r="F550" s="295"/>
      <c r="G550" s="236"/>
      <c r="H550" s="236"/>
      <c r="I550" s="236"/>
      <c r="J550" s="240"/>
    </row>
    <row r="551" spans="3:10" ht="14.25" customHeight="1">
      <c r="C551" s="295"/>
      <c r="D551" s="296"/>
      <c r="F551" s="295"/>
      <c r="G551" s="236"/>
      <c r="H551" s="236"/>
      <c r="I551" s="236"/>
      <c r="J551" s="240"/>
    </row>
    <row r="552" spans="3:10" ht="14.25" customHeight="1">
      <c r="C552" s="295"/>
      <c r="D552" s="296"/>
      <c r="F552" s="295"/>
      <c r="G552" s="236"/>
      <c r="H552" s="236"/>
      <c r="I552" s="236"/>
      <c r="J552" s="240"/>
    </row>
    <row r="553" spans="3:10" ht="14.25" customHeight="1">
      <c r="C553" s="295"/>
      <c r="D553" s="296"/>
      <c r="F553" s="295"/>
      <c r="G553" s="236"/>
      <c r="H553" s="236"/>
      <c r="I553" s="236"/>
      <c r="J553" s="240"/>
    </row>
    <row r="554" spans="3:10" ht="14.25" customHeight="1">
      <c r="C554" s="295"/>
      <c r="D554" s="296"/>
      <c r="F554" s="295"/>
      <c r="G554" s="236"/>
      <c r="H554" s="236"/>
      <c r="I554" s="236"/>
      <c r="J554" s="240"/>
    </row>
    <row r="555" spans="3:10" ht="14.25" customHeight="1">
      <c r="C555" s="295"/>
      <c r="D555" s="296"/>
      <c r="F555" s="295"/>
      <c r="G555" s="236"/>
      <c r="H555" s="236"/>
      <c r="I555" s="236"/>
      <c r="J555" s="240"/>
    </row>
    <row r="556" spans="3:10" ht="14.25" customHeight="1">
      <c r="C556" s="295"/>
      <c r="D556" s="296"/>
      <c r="F556" s="295"/>
      <c r="G556" s="236"/>
      <c r="H556" s="236"/>
      <c r="I556" s="236"/>
      <c r="J556" s="240"/>
    </row>
    <row r="557" spans="3:10" ht="14.25" customHeight="1">
      <c r="C557" s="295"/>
      <c r="D557" s="296"/>
      <c r="F557" s="295"/>
      <c r="G557" s="236"/>
      <c r="H557" s="236"/>
      <c r="I557" s="236"/>
      <c r="J557" s="240"/>
    </row>
    <row r="558" spans="3:10" ht="14.25" customHeight="1">
      <c r="C558" s="295"/>
      <c r="D558" s="296"/>
      <c r="F558" s="295"/>
      <c r="G558" s="236"/>
      <c r="H558" s="236"/>
      <c r="I558" s="236"/>
      <c r="J558" s="240"/>
    </row>
    <row r="559" spans="3:10" ht="14.25" customHeight="1">
      <c r="C559" s="295"/>
      <c r="D559" s="296"/>
      <c r="F559" s="295"/>
      <c r="G559" s="236"/>
      <c r="H559" s="236"/>
      <c r="I559" s="236"/>
      <c r="J559" s="240"/>
    </row>
    <row r="560" spans="3:10" ht="14.25" customHeight="1">
      <c r="C560" s="295"/>
      <c r="D560" s="296"/>
      <c r="F560" s="295"/>
      <c r="G560" s="236"/>
      <c r="H560" s="236"/>
      <c r="I560" s="236"/>
      <c r="J560" s="240"/>
    </row>
    <row r="561" spans="3:10" ht="14.25" customHeight="1">
      <c r="C561" s="295"/>
      <c r="D561" s="296"/>
      <c r="F561" s="295"/>
      <c r="G561" s="236"/>
      <c r="H561" s="236"/>
      <c r="I561" s="236"/>
      <c r="J561" s="240"/>
    </row>
    <row r="562" spans="3:10" ht="14.25" customHeight="1">
      <c r="C562" s="295"/>
      <c r="D562" s="296"/>
      <c r="F562" s="295"/>
      <c r="G562" s="236"/>
      <c r="H562" s="236"/>
      <c r="I562" s="236"/>
      <c r="J562" s="240"/>
    </row>
    <row r="563" spans="3:10" ht="14.25" customHeight="1">
      <c r="C563" s="295"/>
      <c r="D563" s="296"/>
      <c r="F563" s="295"/>
      <c r="G563" s="236"/>
      <c r="H563" s="236"/>
      <c r="I563" s="236"/>
      <c r="J563" s="240"/>
    </row>
    <row r="564" spans="3:10" ht="14.25" customHeight="1">
      <c r="C564" s="295"/>
      <c r="D564" s="296"/>
      <c r="F564" s="295"/>
      <c r="G564" s="236"/>
      <c r="H564" s="236"/>
      <c r="I564" s="236"/>
      <c r="J564" s="240"/>
    </row>
    <row r="565" spans="3:10" ht="14.25" customHeight="1">
      <c r="C565" s="295"/>
      <c r="D565" s="296"/>
      <c r="F565" s="295"/>
      <c r="G565" s="236"/>
      <c r="H565" s="236"/>
      <c r="I565" s="236"/>
      <c r="J565" s="240"/>
    </row>
    <row r="566" spans="3:10" ht="14.25" customHeight="1">
      <c r="C566" s="295"/>
      <c r="D566" s="296"/>
      <c r="F566" s="295"/>
      <c r="G566" s="236"/>
      <c r="H566" s="236"/>
      <c r="I566" s="236"/>
      <c r="J566" s="240"/>
    </row>
    <row r="567" spans="3:10" ht="14.25" customHeight="1">
      <c r="C567" s="295"/>
      <c r="D567" s="296"/>
      <c r="F567" s="295"/>
      <c r="G567" s="236"/>
      <c r="H567" s="236"/>
      <c r="I567" s="236"/>
      <c r="J567" s="240"/>
    </row>
    <row r="568" spans="3:10" ht="14.25" customHeight="1">
      <c r="C568" s="295"/>
      <c r="D568" s="296"/>
      <c r="F568" s="295"/>
      <c r="G568" s="236"/>
      <c r="H568" s="236"/>
      <c r="I568" s="236"/>
      <c r="J568" s="240"/>
    </row>
    <row r="569" spans="3:10" ht="14.25" customHeight="1">
      <c r="C569" s="295"/>
      <c r="D569" s="296"/>
      <c r="F569" s="295"/>
      <c r="G569" s="236"/>
      <c r="H569" s="236"/>
      <c r="I569" s="236"/>
      <c r="J569" s="240"/>
    </row>
    <row r="570" spans="3:10" ht="14.25" customHeight="1">
      <c r="C570" s="295"/>
      <c r="D570" s="296"/>
      <c r="F570" s="295"/>
      <c r="G570" s="236"/>
      <c r="H570" s="236"/>
      <c r="I570" s="236"/>
      <c r="J570" s="240"/>
    </row>
    <row r="571" spans="3:10" ht="14.25" customHeight="1">
      <c r="C571" s="295"/>
      <c r="D571" s="296"/>
      <c r="F571" s="295"/>
      <c r="G571" s="236"/>
      <c r="H571" s="236"/>
      <c r="I571" s="236"/>
      <c r="J571" s="240"/>
    </row>
    <row r="572" spans="3:10" ht="14.25" customHeight="1">
      <c r="C572" s="295"/>
      <c r="D572" s="296"/>
      <c r="F572" s="295"/>
      <c r="G572" s="236"/>
      <c r="H572" s="236"/>
      <c r="I572" s="236"/>
      <c r="J572" s="240"/>
    </row>
    <row r="573" spans="3:10" ht="14.25" customHeight="1">
      <c r="C573" s="295"/>
      <c r="D573" s="296"/>
      <c r="F573" s="295"/>
      <c r="G573" s="236"/>
      <c r="H573" s="236"/>
      <c r="I573" s="236"/>
      <c r="J573" s="240"/>
    </row>
    <row r="574" spans="3:10" ht="14.25" customHeight="1">
      <c r="C574" s="295"/>
      <c r="D574" s="296"/>
      <c r="F574" s="295"/>
      <c r="G574" s="236"/>
      <c r="H574" s="236"/>
      <c r="I574" s="236"/>
      <c r="J574" s="240"/>
    </row>
    <row r="575" spans="3:10" ht="14.25" customHeight="1">
      <c r="C575" s="295"/>
      <c r="D575" s="296"/>
      <c r="F575" s="295"/>
      <c r="G575" s="236"/>
      <c r="H575" s="236"/>
      <c r="I575" s="236"/>
      <c r="J575" s="240"/>
    </row>
    <row r="576" spans="3:10" ht="14.25" customHeight="1">
      <c r="C576" s="295"/>
      <c r="D576" s="296"/>
      <c r="F576" s="295"/>
      <c r="G576" s="236"/>
      <c r="H576" s="236"/>
      <c r="I576" s="236"/>
      <c r="J576" s="240"/>
    </row>
    <row r="577" spans="3:10" ht="14.25" customHeight="1">
      <c r="C577" s="295"/>
      <c r="D577" s="296"/>
      <c r="F577" s="295"/>
      <c r="G577" s="236"/>
      <c r="H577" s="236"/>
      <c r="I577" s="236"/>
      <c r="J577" s="240"/>
    </row>
    <row r="578" spans="3:10" ht="14.25" customHeight="1">
      <c r="C578" s="295"/>
      <c r="D578" s="296"/>
      <c r="F578" s="295"/>
      <c r="G578" s="236"/>
      <c r="H578" s="236"/>
      <c r="I578" s="236"/>
      <c r="J578" s="240"/>
    </row>
    <row r="579" spans="3:10" ht="14.25" customHeight="1">
      <c r="C579" s="295"/>
      <c r="D579" s="296"/>
      <c r="F579" s="295"/>
      <c r="G579" s="236"/>
      <c r="H579" s="236"/>
      <c r="I579" s="236"/>
      <c r="J579" s="240"/>
    </row>
    <row r="580" spans="3:10" ht="14.25" customHeight="1">
      <c r="C580" s="295"/>
      <c r="D580" s="296"/>
      <c r="F580" s="295"/>
      <c r="G580" s="236"/>
      <c r="H580" s="236"/>
      <c r="I580" s="236"/>
      <c r="J580" s="240"/>
    </row>
    <row r="581" spans="3:10" ht="14.25" customHeight="1">
      <c r="C581" s="295"/>
      <c r="D581" s="296"/>
      <c r="F581" s="295"/>
      <c r="G581" s="236"/>
      <c r="H581" s="236"/>
      <c r="I581" s="236"/>
      <c r="J581" s="240"/>
    </row>
    <row r="582" spans="3:10" ht="14.25" customHeight="1">
      <c r="C582" s="295"/>
      <c r="D582" s="296"/>
      <c r="F582" s="295"/>
      <c r="G582" s="236"/>
      <c r="H582" s="236"/>
      <c r="I582" s="236"/>
      <c r="J582" s="240"/>
    </row>
    <row r="583" spans="3:10" ht="14.25" customHeight="1">
      <c r="C583" s="295"/>
      <c r="D583" s="296"/>
      <c r="F583" s="295"/>
      <c r="G583" s="236"/>
      <c r="H583" s="236"/>
      <c r="I583" s="236"/>
      <c r="J583" s="240"/>
    </row>
    <row r="584" spans="3:10" ht="14.25" customHeight="1">
      <c r="C584" s="295"/>
      <c r="D584" s="296"/>
      <c r="F584" s="295"/>
      <c r="G584" s="236"/>
      <c r="H584" s="236"/>
      <c r="I584" s="236"/>
      <c r="J584" s="240"/>
    </row>
    <row r="585" spans="3:10" ht="14.25" customHeight="1">
      <c r="C585" s="295"/>
      <c r="D585" s="296"/>
      <c r="F585" s="295"/>
      <c r="G585" s="236"/>
      <c r="H585" s="236"/>
      <c r="I585" s="236"/>
      <c r="J585" s="240"/>
    </row>
    <row r="586" spans="3:10" ht="14.25" customHeight="1">
      <c r="C586" s="295"/>
      <c r="D586" s="296"/>
      <c r="F586" s="295"/>
      <c r="G586" s="236"/>
      <c r="H586" s="236"/>
      <c r="I586" s="236"/>
      <c r="J586" s="240"/>
    </row>
    <row r="587" spans="3:10" ht="14.25" customHeight="1">
      <c r="C587" s="295"/>
      <c r="D587" s="296"/>
      <c r="F587" s="295"/>
      <c r="G587" s="236"/>
      <c r="H587" s="236"/>
      <c r="I587" s="236"/>
      <c r="J587" s="240"/>
    </row>
    <row r="588" spans="3:10" ht="14.25" customHeight="1">
      <c r="C588" s="295"/>
      <c r="D588" s="296"/>
      <c r="F588" s="295"/>
      <c r="G588" s="236"/>
      <c r="H588" s="236"/>
      <c r="I588" s="236"/>
      <c r="J588" s="240"/>
    </row>
    <row r="589" spans="3:10" ht="14.25" customHeight="1">
      <c r="C589" s="295"/>
      <c r="D589" s="296"/>
      <c r="F589" s="295"/>
      <c r="G589" s="236"/>
      <c r="H589" s="236"/>
      <c r="I589" s="236"/>
      <c r="J589" s="240"/>
    </row>
    <row r="590" spans="3:10" ht="14.25" customHeight="1">
      <c r="C590" s="295"/>
      <c r="D590" s="296"/>
      <c r="F590" s="295"/>
      <c r="G590" s="236"/>
      <c r="H590" s="236"/>
      <c r="I590" s="236"/>
      <c r="J590" s="240"/>
    </row>
    <row r="591" spans="3:10" ht="14.25" customHeight="1">
      <c r="C591" s="295"/>
      <c r="D591" s="296"/>
      <c r="F591" s="295"/>
      <c r="G591" s="236"/>
      <c r="H591" s="236"/>
      <c r="I591" s="236"/>
      <c r="J591" s="240"/>
    </row>
    <row r="592" spans="3:10" ht="14.25" customHeight="1">
      <c r="C592" s="295"/>
      <c r="D592" s="296"/>
      <c r="F592" s="295"/>
      <c r="G592" s="236"/>
      <c r="H592" s="236"/>
      <c r="I592" s="236"/>
      <c r="J592" s="240"/>
    </row>
    <row r="593" spans="3:10" ht="14.25" customHeight="1">
      <c r="C593" s="295"/>
      <c r="D593" s="296"/>
      <c r="F593" s="295"/>
      <c r="G593" s="236"/>
      <c r="H593" s="236"/>
      <c r="I593" s="236"/>
      <c r="J593" s="240"/>
    </row>
    <row r="594" spans="3:10" ht="14.25" customHeight="1">
      <c r="C594" s="295"/>
      <c r="D594" s="296"/>
      <c r="F594" s="295"/>
      <c r="G594" s="236"/>
      <c r="H594" s="236"/>
      <c r="I594" s="236"/>
      <c r="J594" s="240"/>
    </row>
    <row r="595" spans="3:10" ht="14.25" customHeight="1">
      <c r="C595" s="295"/>
      <c r="D595" s="296"/>
      <c r="F595" s="295"/>
      <c r="G595" s="236"/>
      <c r="H595" s="236"/>
      <c r="I595" s="236"/>
      <c r="J595" s="240"/>
    </row>
    <row r="596" spans="3:10" ht="14.25" customHeight="1">
      <c r="C596" s="295"/>
      <c r="D596" s="296"/>
      <c r="F596" s="295"/>
      <c r="G596" s="236"/>
      <c r="H596" s="236"/>
      <c r="I596" s="236"/>
      <c r="J596" s="240"/>
    </row>
    <row r="597" spans="3:10" ht="14.25" customHeight="1">
      <c r="C597" s="295"/>
      <c r="D597" s="296"/>
      <c r="F597" s="295"/>
      <c r="G597" s="236"/>
      <c r="H597" s="236"/>
      <c r="I597" s="236"/>
      <c r="J597" s="240"/>
    </row>
    <row r="598" spans="3:10" ht="14.25" customHeight="1">
      <c r="C598" s="295"/>
      <c r="D598" s="296"/>
      <c r="F598" s="295"/>
      <c r="G598" s="236"/>
      <c r="H598" s="236"/>
      <c r="I598" s="236"/>
      <c r="J598" s="240"/>
    </row>
    <row r="599" spans="3:10" ht="14.25" customHeight="1">
      <c r="C599" s="295"/>
      <c r="D599" s="296"/>
      <c r="F599" s="295"/>
      <c r="G599" s="236"/>
      <c r="H599" s="236"/>
      <c r="I599" s="236"/>
      <c r="J599" s="240"/>
    </row>
    <row r="600" spans="3:10" ht="14.25" customHeight="1">
      <c r="C600" s="295"/>
      <c r="D600" s="296"/>
      <c r="F600" s="295"/>
      <c r="G600" s="236"/>
      <c r="H600" s="236"/>
      <c r="I600" s="236"/>
      <c r="J600" s="240"/>
    </row>
    <row r="601" spans="3:10" ht="14.25" customHeight="1">
      <c r="C601" s="295"/>
      <c r="D601" s="296"/>
      <c r="F601" s="295"/>
      <c r="G601" s="236"/>
      <c r="H601" s="236"/>
      <c r="I601" s="236"/>
      <c r="J601" s="240"/>
    </row>
    <row r="602" spans="3:10" ht="14.25" customHeight="1">
      <c r="C602" s="295"/>
      <c r="D602" s="296"/>
      <c r="F602" s="295"/>
      <c r="G602" s="236"/>
      <c r="H602" s="236"/>
      <c r="I602" s="236"/>
      <c r="J602" s="240"/>
    </row>
    <row r="603" spans="3:10" ht="14.25" customHeight="1">
      <c r="C603" s="295"/>
      <c r="D603" s="296"/>
      <c r="F603" s="295"/>
      <c r="G603" s="236"/>
      <c r="H603" s="236"/>
      <c r="I603" s="236"/>
      <c r="J603" s="240"/>
    </row>
    <row r="604" spans="3:10" ht="14.25" customHeight="1">
      <c r="C604" s="295"/>
      <c r="D604" s="296"/>
      <c r="F604" s="295"/>
      <c r="G604" s="236"/>
      <c r="H604" s="236"/>
      <c r="I604" s="236"/>
      <c r="J604" s="240"/>
    </row>
    <row r="605" spans="3:10" ht="14.25" customHeight="1">
      <c r="C605" s="295"/>
      <c r="D605" s="296"/>
      <c r="F605" s="295"/>
      <c r="G605" s="236"/>
      <c r="H605" s="236"/>
      <c r="I605" s="236"/>
      <c r="J605" s="240"/>
    </row>
    <row r="606" spans="3:10" ht="14.25" customHeight="1">
      <c r="C606" s="295"/>
      <c r="D606" s="296"/>
      <c r="F606" s="295"/>
      <c r="G606" s="236"/>
      <c r="H606" s="236"/>
      <c r="I606" s="236"/>
      <c r="J606" s="240"/>
    </row>
    <row r="607" spans="3:10" ht="14.25" customHeight="1">
      <c r="C607" s="295"/>
      <c r="D607" s="296"/>
      <c r="F607" s="295"/>
      <c r="G607" s="236"/>
      <c r="H607" s="236"/>
      <c r="I607" s="236"/>
      <c r="J607" s="240"/>
    </row>
    <row r="608" spans="3:10" ht="14.25" customHeight="1">
      <c r="C608" s="295"/>
      <c r="D608" s="296"/>
      <c r="F608" s="295"/>
      <c r="G608" s="236"/>
      <c r="H608" s="236"/>
      <c r="I608" s="236"/>
      <c r="J608" s="240"/>
    </row>
    <row r="609" spans="3:10" ht="14.25" customHeight="1">
      <c r="C609" s="295"/>
      <c r="D609" s="296"/>
      <c r="F609" s="295"/>
      <c r="G609" s="236"/>
      <c r="H609" s="236"/>
      <c r="I609" s="236"/>
      <c r="J609" s="240"/>
    </row>
    <row r="610" spans="3:10" ht="14.25" customHeight="1">
      <c r="C610" s="295"/>
      <c r="D610" s="296"/>
      <c r="F610" s="295"/>
      <c r="G610" s="236"/>
      <c r="H610" s="236"/>
      <c r="I610" s="236"/>
      <c r="J610" s="240"/>
    </row>
    <row r="611" spans="3:10" ht="14.25" customHeight="1">
      <c r="C611" s="295"/>
      <c r="D611" s="296"/>
      <c r="F611" s="295"/>
      <c r="G611" s="236"/>
      <c r="H611" s="236"/>
      <c r="I611" s="236"/>
      <c r="J611" s="240"/>
    </row>
    <row r="612" spans="3:10" ht="14.25" customHeight="1">
      <c r="C612" s="295"/>
      <c r="D612" s="296"/>
      <c r="F612" s="295"/>
      <c r="G612" s="236"/>
      <c r="H612" s="236"/>
      <c r="I612" s="236"/>
      <c r="J612" s="240"/>
    </row>
    <row r="613" spans="3:10" ht="14.25" customHeight="1">
      <c r="C613" s="295"/>
      <c r="D613" s="296"/>
      <c r="F613" s="295"/>
      <c r="G613" s="236"/>
      <c r="H613" s="236"/>
      <c r="I613" s="236"/>
      <c r="J613" s="240"/>
    </row>
    <row r="614" spans="3:10" ht="14.25" customHeight="1">
      <c r="C614" s="295"/>
      <c r="D614" s="296"/>
      <c r="F614" s="295"/>
      <c r="G614" s="236"/>
      <c r="H614" s="236"/>
      <c r="I614" s="236"/>
      <c r="J614" s="240"/>
    </row>
    <row r="615" spans="3:10" ht="14.25" customHeight="1">
      <c r="C615" s="295"/>
      <c r="D615" s="296"/>
      <c r="F615" s="295"/>
      <c r="G615" s="236"/>
      <c r="H615" s="236"/>
      <c r="I615" s="236"/>
      <c r="J615" s="240"/>
    </row>
    <row r="616" spans="3:10" ht="14.25" customHeight="1">
      <c r="C616" s="295"/>
      <c r="D616" s="296"/>
      <c r="F616" s="295"/>
      <c r="G616" s="236"/>
      <c r="H616" s="236"/>
      <c r="I616" s="236"/>
      <c r="J616" s="240"/>
    </row>
    <row r="617" spans="3:10" ht="14.25" customHeight="1">
      <c r="C617" s="295"/>
      <c r="D617" s="296"/>
      <c r="F617" s="295"/>
      <c r="G617" s="236"/>
      <c r="H617" s="236"/>
      <c r="I617" s="236"/>
      <c r="J617" s="240"/>
    </row>
    <row r="618" spans="3:10" ht="14.25" customHeight="1">
      <c r="C618" s="295"/>
      <c r="D618" s="296"/>
      <c r="F618" s="295"/>
      <c r="G618" s="236"/>
      <c r="H618" s="236"/>
      <c r="I618" s="236"/>
      <c r="J618" s="240"/>
    </row>
    <row r="619" spans="3:10" ht="14.25" customHeight="1">
      <c r="C619" s="295"/>
      <c r="D619" s="296"/>
      <c r="F619" s="295"/>
      <c r="G619" s="236"/>
      <c r="H619" s="236"/>
      <c r="I619" s="236"/>
      <c r="J619" s="240"/>
    </row>
    <row r="620" spans="3:10" ht="14.25" customHeight="1">
      <c r="C620" s="295"/>
      <c r="D620" s="296"/>
      <c r="F620" s="295"/>
      <c r="G620" s="236"/>
      <c r="H620" s="236"/>
      <c r="I620" s="236"/>
      <c r="J620" s="240"/>
    </row>
    <row r="621" spans="3:10" ht="14.25" customHeight="1">
      <c r="C621" s="295"/>
      <c r="D621" s="296"/>
      <c r="F621" s="295"/>
      <c r="G621" s="236"/>
      <c r="H621" s="236"/>
      <c r="I621" s="236"/>
      <c r="J621" s="240"/>
    </row>
    <row r="622" spans="3:10" ht="14.25" customHeight="1">
      <c r="C622" s="295"/>
      <c r="D622" s="296"/>
      <c r="F622" s="295"/>
      <c r="G622" s="236"/>
      <c r="H622" s="236"/>
      <c r="I622" s="236"/>
      <c r="J622" s="240"/>
    </row>
    <row r="623" spans="3:10" ht="14.25" customHeight="1">
      <c r="C623" s="295"/>
      <c r="D623" s="296"/>
      <c r="F623" s="295"/>
      <c r="G623" s="236"/>
      <c r="H623" s="236"/>
      <c r="I623" s="236"/>
      <c r="J623" s="240"/>
    </row>
    <row r="624" spans="3:10" ht="14.25" customHeight="1">
      <c r="C624" s="295"/>
      <c r="D624" s="296"/>
      <c r="F624" s="295"/>
      <c r="G624" s="236"/>
      <c r="H624" s="236"/>
      <c r="I624" s="236"/>
      <c r="J624" s="240"/>
    </row>
    <row r="625" spans="3:10" ht="14.25" customHeight="1">
      <c r="C625" s="295"/>
      <c r="D625" s="296"/>
      <c r="F625" s="295"/>
      <c r="G625" s="236"/>
      <c r="H625" s="236"/>
      <c r="I625" s="236"/>
      <c r="J625" s="240"/>
    </row>
    <row r="626" spans="3:10" ht="14.25" customHeight="1">
      <c r="C626" s="295"/>
      <c r="D626" s="296"/>
      <c r="F626" s="295"/>
      <c r="G626" s="236"/>
      <c r="H626" s="236"/>
      <c r="I626" s="236"/>
      <c r="J626" s="240"/>
    </row>
    <row r="627" spans="3:10" ht="14.25" customHeight="1">
      <c r="C627" s="295"/>
      <c r="D627" s="296"/>
      <c r="F627" s="295"/>
      <c r="G627" s="236"/>
      <c r="H627" s="236"/>
      <c r="I627" s="236"/>
      <c r="J627" s="240"/>
    </row>
    <row r="628" spans="3:10" ht="14.25" customHeight="1">
      <c r="C628" s="295"/>
      <c r="D628" s="296"/>
      <c r="F628" s="295"/>
      <c r="G628" s="236"/>
      <c r="H628" s="236"/>
      <c r="I628" s="236"/>
      <c r="J628" s="240"/>
    </row>
    <row r="629" spans="3:10" ht="14.25" customHeight="1">
      <c r="C629" s="295"/>
      <c r="D629" s="296"/>
      <c r="F629" s="295"/>
      <c r="G629" s="236"/>
      <c r="H629" s="236"/>
      <c r="I629" s="236"/>
      <c r="J629" s="240"/>
    </row>
    <row r="630" spans="3:10" ht="14.25" customHeight="1">
      <c r="C630" s="295"/>
      <c r="D630" s="296"/>
      <c r="F630" s="295"/>
      <c r="G630" s="236"/>
      <c r="H630" s="236"/>
      <c r="I630" s="236"/>
      <c r="J630" s="240"/>
    </row>
    <row r="631" spans="3:10" ht="14.25" customHeight="1">
      <c r="C631" s="295"/>
      <c r="D631" s="296"/>
      <c r="F631" s="295"/>
      <c r="G631" s="236"/>
      <c r="H631" s="236"/>
      <c r="I631" s="236"/>
      <c r="J631" s="240"/>
    </row>
    <row r="632" spans="3:10" ht="14.25" customHeight="1">
      <c r="C632" s="295"/>
      <c r="D632" s="296"/>
      <c r="F632" s="295"/>
      <c r="G632" s="236"/>
      <c r="H632" s="236"/>
      <c r="I632" s="236"/>
      <c r="J632" s="240"/>
    </row>
    <row r="633" spans="3:10" ht="14.25" customHeight="1">
      <c r="C633" s="295"/>
      <c r="D633" s="296"/>
      <c r="F633" s="295"/>
      <c r="G633" s="236"/>
      <c r="H633" s="236"/>
      <c r="I633" s="236"/>
      <c r="J633" s="240"/>
    </row>
    <row r="634" spans="3:10" ht="14.25" customHeight="1">
      <c r="C634" s="295"/>
      <c r="D634" s="296"/>
      <c r="F634" s="295"/>
      <c r="G634" s="236"/>
      <c r="H634" s="236"/>
      <c r="I634" s="236"/>
      <c r="J634" s="240"/>
    </row>
    <row r="635" spans="3:10" ht="14.25" customHeight="1">
      <c r="C635" s="295"/>
      <c r="D635" s="296"/>
      <c r="F635" s="295"/>
      <c r="G635" s="236"/>
      <c r="H635" s="236"/>
      <c r="I635" s="236"/>
      <c r="J635" s="240"/>
    </row>
    <row r="636" spans="3:10" ht="14.25" customHeight="1">
      <c r="C636" s="295"/>
      <c r="D636" s="296"/>
      <c r="F636" s="295"/>
      <c r="G636" s="236"/>
      <c r="H636" s="236"/>
      <c r="I636" s="236"/>
      <c r="J636" s="240"/>
    </row>
    <row r="637" spans="3:10" ht="14.25" customHeight="1">
      <c r="C637" s="295"/>
      <c r="D637" s="296"/>
      <c r="F637" s="295"/>
      <c r="G637" s="236"/>
      <c r="H637" s="236"/>
      <c r="I637" s="236"/>
      <c r="J637" s="240"/>
    </row>
    <row r="638" spans="3:10" ht="14.25" customHeight="1">
      <c r="C638" s="295"/>
      <c r="D638" s="296"/>
      <c r="F638" s="295"/>
      <c r="G638" s="236"/>
      <c r="H638" s="236"/>
      <c r="I638" s="236"/>
      <c r="J638" s="240"/>
    </row>
    <row r="639" spans="3:10" ht="14.25" customHeight="1">
      <c r="C639" s="295"/>
      <c r="D639" s="296"/>
      <c r="F639" s="295"/>
      <c r="G639" s="236"/>
      <c r="H639" s="236"/>
      <c r="I639" s="236"/>
      <c r="J639" s="240"/>
    </row>
    <row r="640" spans="3:10" ht="14.25" customHeight="1">
      <c r="C640" s="295"/>
      <c r="D640" s="296"/>
      <c r="F640" s="295"/>
      <c r="G640" s="236"/>
      <c r="H640" s="236"/>
      <c r="I640" s="236"/>
      <c r="J640" s="240"/>
    </row>
    <row r="641" spans="3:10" ht="14.25" customHeight="1">
      <c r="C641" s="295"/>
      <c r="D641" s="296"/>
      <c r="F641" s="295"/>
      <c r="G641" s="236"/>
      <c r="H641" s="236"/>
      <c r="I641" s="236"/>
      <c r="J641" s="240"/>
    </row>
    <row r="642" spans="3:10" ht="14.25" customHeight="1">
      <c r="C642" s="295"/>
      <c r="D642" s="296"/>
      <c r="F642" s="295"/>
      <c r="G642" s="236"/>
      <c r="H642" s="236"/>
      <c r="I642" s="236"/>
      <c r="J642" s="240"/>
    </row>
    <row r="643" spans="3:10" ht="14.25" customHeight="1">
      <c r="C643" s="295"/>
      <c r="D643" s="296"/>
      <c r="F643" s="295"/>
      <c r="G643" s="236"/>
      <c r="H643" s="236"/>
      <c r="I643" s="236"/>
      <c r="J643" s="240"/>
    </row>
    <row r="644" spans="3:10" ht="14.25" customHeight="1">
      <c r="C644" s="295"/>
      <c r="D644" s="296"/>
      <c r="F644" s="295"/>
      <c r="G644" s="236"/>
      <c r="H644" s="236"/>
      <c r="I644" s="236"/>
      <c r="J644" s="240"/>
    </row>
    <row r="645" spans="3:10" ht="14.25" customHeight="1">
      <c r="C645" s="295"/>
      <c r="D645" s="296"/>
      <c r="F645" s="295"/>
      <c r="G645" s="236"/>
      <c r="H645" s="236"/>
      <c r="I645" s="236"/>
      <c r="J645" s="240"/>
    </row>
    <row r="646" spans="3:10" ht="14.25" customHeight="1">
      <c r="C646" s="295"/>
      <c r="D646" s="296"/>
      <c r="F646" s="295"/>
      <c r="G646" s="236"/>
      <c r="H646" s="236"/>
      <c r="I646" s="236"/>
      <c r="J646" s="240"/>
    </row>
    <row r="647" spans="3:10" ht="14.25" customHeight="1">
      <c r="C647" s="295"/>
      <c r="D647" s="296"/>
      <c r="F647" s="295"/>
      <c r="G647" s="236"/>
      <c r="H647" s="236"/>
      <c r="I647" s="236"/>
      <c r="J647" s="240"/>
    </row>
    <row r="648" spans="3:10" ht="14.25" customHeight="1">
      <c r="C648" s="295"/>
      <c r="D648" s="296"/>
      <c r="F648" s="295"/>
      <c r="G648" s="236"/>
      <c r="H648" s="236"/>
      <c r="I648" s="236"/>
      <c r="J648" s="240"/>
    </row>
    <row r="649" spans="3:10" ht="14.25" customHeight="1">
      <c r="C649" s="295"/>
      <c r="D649" s="296"/>
      <c r="F649" s="295"/>
      <c r="G649" s="236"/>
      <c r="H649" s="236"/>
      <c r="I649" s="236"/>
      <c r="J649" s="240"/>
    </row>
    <row r="650" spans="3:10" ht="14.25" customHeight="1">
      <c r="C650" s="295"/>
      <c r="D650" s="296"/>
      <c r="F650" s="295"/>
      <c r="G650" s="236"/>
      <c r="H650" s="236"/>
      <c r="I650" s="236"/>
      <c r="J650" s="240"/>
    </row>
    <row r="651" spans="3:10" ht="14.25" customHeight="1">
      <c r="C651" s="295"/>
      <c r="D651" s="296"/>
      <c r="F651" s="295"/>
      <c r="G651" s="236"/>
      <c r="H651" s="236"/>
      <c r="I651" s="236"/>
      <c r="J651" s="240"/>
    </row>
    <row r="652" spans="3:10" ht="14.25" customHeight="1">
      <c r="C652" s="295"/>
      <c r="D652" s="296"/>
      <c r="F652" s="295"/>
      <c r="G652" s="236"/>
      <c r="H652" s="236"/>
      <c r="I652" s="236"/>
      <c r="J652" s="240"/>
    </row>
    <row r="653" spans="3:10" ht="14.25" customHeight="1">
      <c r="C653" s="295"/>
      <c r="D653" s="296"/>
      <c r="F653" s="295"/>
      <c r="G653" s="236"/>
      <c r="H653" s="236"/>
      <c r="I653" s="236"/>
      <c r="J653" s="240"/>
    </row>
    <row r="654" spans="3:10" ht="14.25" customHeight="1">
      <c r="C654" s="295"/>
      <c r="D654" s="296"/>
      <c r="F654" s="295"/>
      <c r="G654" s="236"/>
      <c r="H654" s="236"/>
      <c r="I654" s="236"/>
      <c r="J654" s="240"/>
    </row>
    <row r="655" spans="3:10" ht="14.25" customHeight="1">
      <c r="C655" s="295"/>
      <c r="D655" s="296"/>
      <c r="F655" s="295"/>
      <c r="G655" s="236"/>
      <c r="H655" s="236"/>
      <c r="I655" s="236"/>
      <c r="J655" s="240"/>
    </row>
    <row r="656" spans="3:10" ht="14.25" customHeight="1">
      <c r="C656" s="295"/>
      <c r="D656" s="296"/>
      <c r="F656" s="295"/>
      <c r="G656" s="236"/>
      <c r="H656" s="236"/>
      <c r="I656" s="236"/>
      <c r="J656" s="240"/>
    </row>
    <row r="657" spans="3:10" ht="14.25" customHeight="1">
      <c r="C657" s="295"/>
      <c r="D657" s="296"/>
      <c r="F657" s="295"/>
      <c r="G657" s="236"/>
      <c r="H657" s="236"/>
      <c r="I657" s="236"/>
      <c r="J657" s="240"/>
    </row>
    <row r="658" spans="3:10" ht="14.25" customHeight="1">
      <c r="C658" s="295"/>
      <c r="D658" s="296"/>
      <c r="F658" s="295"/>
      <c r="G658" s="236"/>
      <c r="H658" s="236"/>
      <c r="I658" s="236"/>
      <c r="J658" s="240"/>
    </row>
    <row r="659" spans="3:10" ht="14.25" customHeight="1">
      <c r="C659" s="295"/>
      <c r="D659" s="296"/>
      <c r="F659" s="295"/>
      <c r="G659" s="236"/>
      <c r="H659" s="236"/>
      <c r="I659" s="236"/>
      <c r="J659" s="240"/>
    </row>
    <row r="660" spans="3:10" ht="14.25" customHeight="1">
      <c r="C660" s="295"/>
      <c r="D660" s="296"/>
      <c r="F660" s="295"/>
      <c r="G660" s="236"/>
      <c r="H660" s="236"/>
      <c r="I660" s="236"/>
      <c r="J660" s="240"/>
    </row>
    <row r="661" spans="3:10" ht="14.25" customHeight="1">
      <c r="C661" s="295"/>
      <c r="D661" s="296"/>
      <c r="F661" s="295"/>
      <c r="G661" s="236"/>
      <c r="H661" s="236"/>
      <c r="I661" s="236"/>
      <c r="J661" s="240"/>
    </row>
    <row r="662" spans="3:10" ht="14.25" customHeight="1">
      <c r="C662" s="295"/>
      <c r="D662" s="296"/>
      <c r="F662" s="295"/>
      <c r="G662" s="236"/>
      <c r="H662" s="236"/>
      <c r="I662" s="236"/>
      <c r="J662" s="240"/>
    </row>
    <row r="663" spans="3:10" ht="14.25" customHeight="1">
      <c r="C663" s="295"/>
      <c r="D663" s="296"/>
      <c r="F663" s="295"/>
      <c r="G663" s="236"/>
      <c r="H663" s="236"/>
      <c r="I663" s="236"/>
      <c r="J663" s="240"/>
    </row>
    <row r="664" spans="3:10" ht="14.25" customHeight="1">
      <c r="C664" s="295"/>
      <c r="D664" s="296"/>
      <c r="F664" s="295"/>
      <c r="G664" s="236"/>
      <c r="H664" s="236"/>
      <c r="I664" s="236"/>
      <c r="J664" s="240"/>
    </row>
    <row r="665" spans="3:10" ht="14.25" customHeight="1">
      <c r="C665" s="295"/>
      <c r="D665" s="296"/>
      <c r="F665" s="295"/>
      <c r="G665" s="236"/>
      <c r="H665" s="236"/>
      <c r="I665" s="236"/>
      <c r="J665" s="240"/>
    </row>
    <row r="666" spans="3:10" ht="14.25" customHeight="1">
      <c r="C666" s="295"/>
      <c r="D666" s="296"/>
      <c r="F666" s="295"/>
      <c r="G666" s="236"/>
      <c r="H666" s="236"/>
      <c r="I666" s="236"/>
      <c r="J666" s="240"/>
    </row>
    <row r="667" spans="3:10" ht="14.25" customHeight="1">
      <c r="C667" s="295"/>
      <c r="D667" s="296"/>
      <c r="F667" s="295"/>
      <c r="G667" s="236"/>
      <c r="H667" s="236"/>
      <c r="I667" s="236"/>
      <c r="J667" s="240"/>
    </row>
    <row r="668" spans="3:10" ht="14.25" customHeight="1">
      <c r="C668" s="295"/>
      <c r="D668" s="296"/>
      <c r="F668" s="295"/>
      <c r="G668" s="236"/>
      <c r="H668" s="236"/>
      <c r="I668" s="236"/>
      <c r="J668" s="240"/>
    </row>
    <row r="669" spans="3:10" ht="14.25" customHeight="1">
      <c r="C669" s="295"/>
      <c r="D669" s="296"/>
      <c r="F669" s="295"/>
      <c r="G669" s="236"/>
      <c r="H669" s="236"/>
      <c r="I669" s="236"/>
      <c r="J669" s="240"/>
    </row>
    <row r="670" spans="3:10" ht="14.25" customHeight="1">
      <c r="C670" s="295"/>
      <c r="D670" s="296"/>
      <c r="F670" s="295"/>
      <c r="G670" s="236"/>
      <c r="H670" s="236"/>
      <c r="I670" s="236"/>
      <c r="J670" s="240"/>
    </row>
    <row r="671" spans="3:10" ht="14.25" customHeight="1">
      <c r="C671" s="295"/>
      <c r="D671" s="296"/>
      <c r="F671" s="295"/>
      <c r="G671" s="236"/>
      <c r="H671" s="236"/>
      <c r="I671" s="236"/>
      <c r="J671" s="240"/>
    </row>
    <row r="672" spans="3:10" ht="14.25" customHeight="1">
      <c r="C672" s="295"/>
      <c r="D672" s="296"/>
      <c r="F672" s="295"/>
      <c r="G672" s="236"/>
      <c r="H672" s="236"/>
      <c r="I672" s="236"/>
      <c r="J672" s="240"/>
    </row>
    <row r="673" spans="3:10" ht="14.25" customHeight="1">
      <c r="C673" s="295"/>
      <c r="D673" s="296"/>
      <c r="F673" s="295"/>
      <c r="G673" s="236"/>
      <c r="H673" s="236"/>
      <c r="I673" s="236"/>
      <c r="J673" s="240"/>
    </row>
    <row r="674" spans="3:10" ht="14.25" customHeight="1">
      <c r="C674" s="295"/>
      <c r="D674" s="296"/>
      <c r="F674" s="295"/>
      <c r="G674" s="236"/>
      <c r="H674" s="236"/>
      <c r="I674" s="236"/>
      <c r="J674" s="240"/>
    </row>
    <row r="675" spans="3:10" ht="14.25" customHeight="1">
      <c r="C675" s="295"/>
      <c r="D675" s="296"/>
      <c r="F675" s="295"/>
      <c r="G675" s="236"/>
      <c r="H675" s="236"/>
      <c r="I675" s="236"/>
      <c r="J675" s="240"/>
    </row>
    <row r="676" spans="3:10" ht="14.25" customHeight="1">
      <c r="C676" s="295"/>
      <c r="D676" s="296"/>
      <c r="F676" s="295"/>
      <c r="G676" s="236"/>
      <c r="H676" s="236"/>
      <c r="I676" s="236"/>
      <c r="J676" s="240"/>
    </row>
    <row r="677" spans="3:10" ht="14.25" customHeight="1">
      <c r="C677" s="295"/>
      <c r="D677" s="296"/>
      <c r="F677" s="295"/>
      <c r="G677" s="236"/>
      <c r="H677" s="236"/>
      <c r="I677" s="236"/>
      <c r="J677" s="240"/>
    </row>
    <row r="678" spans="3:10" ht="14.25" customHeight="1">
      <c r="C678" s="295"/>
      <c r="D678" s="296"/>
      <c r="F678" s="295"/>
      <c r="G678" s="236"/>
      <c r="H678" s="236"/>
      <c r="I678" s="236"/>
      <c r="J678" s="240"/>
    </row>
    <row r="679" spans="3:10" ht="14.25" customHeight="1">
      <c r="C679" s="295"/>
      <c r="D679" s="296"/>
      <c r="F679" s="295"/>
      <c r="G679" s="236"/>
      <c r="H679" s="236"/>
      <c r="I679" s="236"/>
      <c r="J679" s="240"/>
    </row>
    <row r="680" spans="3:10" ht="14.25" customHeight="1">
      <c r="C680" s="295"/>
      <c r="D680" s="296"/>
      <c r="F680" s="295"/>
      <c r="G680" s="236"/>
      <c r="H680" s="236"/>
      <c r="I680" s="236"/>
      <c r="J680" s="240"/>
    </row>
    <row r="681" spans="3:10" ht="14.25" customHeight="1">
      <c r="C681" s="295"/>
      <c r="D681" s="296"/>
      <c r="F681" s="295"/>
      <c r="G681" s="236"/>
      <c r="H681" s="236"/>
      <c r="I681" s="236"/>
      <c r="J681" s="240"/>
    </row>
    <row r="682" spans="3:10" ht="14.25" customHeight="1">
      <c r="C682" s="295"/>
      <c r="D682" s="296"/>
      <c r="F682" s="295"/>
      <c r="G682" s="236"/>
      <c r="H682" s="236"/>
      <c r="I682" s="236"/>
      <c r="J682" s="240"/>
    </row>
    <row r="683" spans="3:10" ht="14.25" customHeight="1">
      <c r="C683" s="295"/>
      <c r="D683" s="296"/>
      <c r="F683" s="295"/>
      <c r="G683" s="236"/>
      <c r="H683" s="236"/>
      <c r="I683" s="236"/>
      <c r="J683" s="240"/>
    </row>
    <row r="684" spans="3:10" ht="14.25" customHeight="1">
      <c r="C684" s="295"/>
      <c r="D684" s="296"/>
      <c r="F684" s="295"/>
      <c r="G684" s="236"/>
      <c r="H684" s="236"/>
      <c r="I684" s="236"/>
      <c r="J684" s="240"/>
    </row>
    <row r="685" spans="3:10" ht="14.25" customHeight="1">
      <c r="C685" s="295"/>
      <c r="D685" s="296"/>
      <c r="F685" s="295"/>
      <c r="G685" s="236"/>
      <c r="H685" s="236"/>
      <c r="I685" s="236"/>
      <c r="J685" s="240"/>
    </row>
    <row r="686" spans="3:10" ht="14.25" customHeight="1">
      <c r="C686" s="295"/>
      <c r="D686" s="296"/>
      <c r="F686" s="295"/>
      <c r="G686" s="236"/>
      <c r="H686" s="236"/>
      <c r="I686" s="236"/>
      <c r="J686" s="240"/>
    </row>
    <row r="687" spans="3:10" ht="14.25" customHeight="1">
      <c r="C687" s="295"/>
      <c r="D687" s="296"/>
      <c r="F687" s="295"/>
      <c r="G687" s="236"/>
      <c r="H687" s="236"/>
      <c r="I687" s="236"/>
      <c r="J687" s="240"/>
    </row>
    <row r="688" spans="3:10" ht="14.25" customHeight="1">
      <c r="C688" s="295"/>
      <c r="D688" s="296"/>
      <c r="F688" s="295"/>
      <c r="G688" s="236"/>
      <c r="H688" s="236"/>
      <c r="I688" s="236"/>
      <c r="J688" s="240"/>
    </row>
    <row r="689" spans="3:10" ht="14.25" customHeight="1">
      <c r="C689" s="295"/>
      <c r="D689" s="296"/>
      <c r="F689" s="295"/>
      <c r="G689" s="236"/>
      <c r="H689" s="236"/>
      <c r="I689" s="236"/>
      <c r="J689" s="240"/>
    </row>
    <row r="690" spans="3:10" ht="14.25" customHeight="1">
      <c r="C690" s="295"/>
      <c r="D690" s="296"/>
      <c r="F690" s="295"/>
      <c r="G690" s="236"/>
      <c r="H690" s="236"/>
      <c r="I690" s="236"/>
      <c r="J690" s="240"/>
    </row>
    <row r="691" spans="3:10" ht="14.25" customHeight="1">
      <c r="C691" s="295"/>
      <c r="D691" s="296"/>
      <c r="F691" s="295"/>
      <c r="G691" s="236"/>
      <c r="H691" s="236"/>
      <c r="I691" s="236"/>
      <c r="J691" s="240"/>
    </row>
    <row r="692" spans="3:10" ht="14.25" customHeight="1">
      <c r="C692" s="295"/>
      <c r="D692" s="296"/>
      <c r="F692" s="295"/>
      <c r="G692" s="236"/>
      <c r="H692" s="236"/>
      <c r="I692" s="236"/>
      <c r="J692" s="240"/>
    </row>
    <row r="693" spans="3:10" ht="14.25" customHeight="1">
      <c r="C693" s="295"/>
      <c r="D693" s="296"/>
      <c r="F693" s="295"/>
      <c r="G693" s="236"/>
      <c r="H693" s="236"/>
      <c r="I693" s="236"/>
      <c r="J693" s="240"/>
    </row>
    <row r="694" spans="3:10" ht="14.25" customHeight="1">
      <c r="C694" s="295"/>
      <c r="D694" s="296"/>
      <c r="F694" s="295"/>
      <c r="G694" s="236"/>
      <c r="H694" s="236"/>
      <c r="I694" s="236"/>
      <c r="J694" s="240"/>
    </row>
    <row r="695" spans="3:10" ht="14.25" customHeight="1">
      <c r="C695" s="295"/>
      <c r="D695" s="296"/>
      <c r="F695" s="295"/>
      <c r="G695" s="236"/>
      <c r="H695" s="236"/>
      <c r="I695" s="236"/>
      <c r="J695" s="240"/>
    </row>
    <row r="696" spans="3:10" ht="14.25" customHeight="1">
      <c r="C696" s="295"/>
      <c r="D696" s="296"/>
      <c r="F696" s="295"/>
      <c r="G696" s="236"/>
      <c r="H696" s="236"/>
      <c r="I696" s="236"/>
      <c r="J696" s="240"/>
    </row>
    <row r="697" spans="3:10" ht="14.25" customHeight="1">
      <c r="C697" s="295"/>
      <c r="D697" s="296"/>
      <c r="F697" s="295"/>
      <c r="G697" s="236"/>
      <c r="H697" s="236"/>
      <c r="I697" s="236"/>
      <c r="J697" s="240"/>
    </row>
    <row r="698" spans="3:10" ht="14.25" customHeight="1">
      <c r="C698" s="295"/>
      <c r="D698" s="296"/>
      <c r="F698" s="295"/>
      <c r="G698" s="236"/>
      <c r="H698" s="236"/>
      <c r="I698" s="236"/>
      <c r="J698" s="240"/>
    </row>
    <row r="699" spans="3:10" ht="14.25" customHeight="1">
      <c r="C699" s="295"/>
      <c r="D699" s="296"/>
      <c r="F699" s="295"/>
      <c r="G699" s="236"/>
      <c r="H699" s="236"/>
      <c r="I699" s="236"/>
      <c r="J699" s="240"/>
    </row>
    <row r="700" spans="3:10" ht="14.25" customHeight="1">
      <c r="C700" s="295"/>
      <c r="D700" s="296"/>
      <c r="F700" s="295"/>
      <c r="G700" s="236"/>
      <c r="H700" s="236"/>
      <c r="I700" s="236"/>
      <c r="J700" s="240"/>
    </row>
    <row r="701" spans="3:10" ht="14.25" customHeight="1">
      <c r="C701" s="295"/>
      <c r="D701" s="296"/>
      <c r="F701" s="295"/>
      <c r="G701" s="236"/>
      <c r="H701" s="236"/>
      <c r="I701" s="236"/>
      <c r="J701" s="240"/>
    </row>
    <row r="702" spans="3:10" ht="14.25" customHeight="1">
      <c r="C702" s="295"/>
      <c r="D702" s="296"/>
      <c r="F702" s="295"/>
      <c r="G702" s="236"/>
      <c r="H702" s="236"/>
      <c r="I702" s="236"/>
      <c r="J702" s="240"/>
    </row>
    <row r="703" spans="3:10" ht="14.25" customHeight="1">
      <c r="C703" s="295"/>
      <c r="D703" s="296"/>
      <c r="F703" s="295"/>
      <c r="G703" s="236"/>
      <c r="H703" s="236"/>
      <c r="I703" s="236"/>
      <c r="J703" s="240"/>
    </row>
    <row r="704" spans="3:10" ht="14.25" customHeight="1">
      <c r="C704" s="295"/>
      <c r="D704" s="296"/>
      <c r="F704" s="295"/>
      <c r="G704" s="236"/>
      <c r="H704" s="236"/>
      <c r="I704" s="236"/>
      <c r="J704" s="240"/>
    </row>
    <row r="705" spans="3:10" ht="14.25" customHeight="1">
      <c r="C705" s="295"/>
      <c r="D705" s="296"/>
      <c r="F705" s="295"/>
      <c r="G705" s="236"/>
      <c r="H705" s="236"/>
      <c r="I705" s="236"/>
      <c r="J705" s="240"/>
    </row>
    <row r="706" spans="3:10" ht="14.25" customHeight="1">
      <c r="C706" s="295"/>
      <c r="D706" s="296"/>
      <c r="F706" s="295"/>
      <c r="G706" s="236"/>
      <c r="H706" s="236"/>
      <c r="I706" s="236"/>
      <c r="J706" s="240"/>
    </row>
    <row r="707" spans="3:10" ht="14.25" customHeight="1">
      <c r="C707" s="295"/>
      <c r="D707" s="296"/>
      <c r="F707" s="295"/>
      <c r="G707" s="236"/>
      <c r="H707" s="236"/>
      <c r="I707" s="236"/>
      <c r="J707" s="240"/>
    </row>
    <row r="708" spans="3:10" ht="14.25" customHeight="1">
      <c r="C708" s="295"/>
      <c r="D708" s="296"/>
      <c r="F708" s="295"/>
      <c r="G708" s="236"/>
      <c r="H708" s="236"/>
      <c r="I708" s="236"/>
      <c r="J708" s="240"/>
    </row>
    <row r="709" spans="3:10" ht="14.25" customHeight="1">
      <c r="C709" s="295"/>
      <c r="D709" s="296"/>
      <c r="F709" s="295"/>
      <c r="G709" s="236"/>
      <c r="H709" s="236"/>
      <c r="I709" s="236"/>
      <c r="J709" s="240"/>
    </row>
    <row r="710" spans="3:10" ht="14.25" customHeight="1">
      <c r="C710" s="295"/>
      <c r="D710" s="296"/>
      <c r="F710" s="295"/>
      <c r="G710" s="236"/>
      <c r="H710" s="236"/>
      <c r="I710" s="236"/>
      <c r="J710" s="240"/>
    </row>
    <row r="711" spans="3:10" ht="14.25" customHeight="1">
      <c r="C711" s="295"/>
      <c r="D711" s="296"/>
      <c r="F711" s="295"/>
      <c r="G711" s="236"/>
      <c r="H711" s="236"/>
      <c r="I711" s="236"/>
      <c r="J711" s="240"/>
    </row>
    <row r="712" spans="3:10" ht="14.25" customHeight="1">
      <c r="C712" s="295"/>
      <c r="D712" s="296"/>
      <c r="F712" s="295"/>
      <c r="G712" s="236"/>
      <c r="H712" s="236"/>
      <c r="I712" s="236"/>
      <c r="J712" s="240"/>
    </row>
    <row r="713" spans="3:10" ht="14.25" customHeight="1">
      <c r="C713" s="295"/>
      <c r="D713" s="296"/>
      <c r="F713" s="295"/>
      <c r="G713" s="236"/>
      <c r="H713" s="236"/>
      <c r="I713" s="236"/>
      <c r="J713" s="240"/>
    </row>
    <row r="714" spans="3:10" ht="14.25" customHeight="1">
      <c r="C714" s="295"/>
      <c r="D714" s="296"/>
      <c r="F714" s="295"/>
      <c r="G714" s="236"/>
      <c r="H714" s="236"/>
      <c r="I714" s="236"/>
      <c r="J714" s="240"/>
    </row>
    <row r="715" spans="3:10" ht="14.25" customHeight="1">
      <c r="C715" s="295"/>
      <c r="D715" s="296"/>
      <c r="F715" s="295"/>
      <c r="G715" s="236"/>
      <c r="H715" s="236"/>
      <c r="I715" s="236"/>
      <c r="J715" s="240"/>
    </row>
    <row r="716" spans="3:10" ht="14.25" customHeight="1">
      <c r="C716" s="295"/>
      <c r="D716" s="296"/>
      <c r="F716" s="295"/>
      <c r="G716" s="236"/>
      <c r="H716" s="236"/>
      <c r="I716" s="236"/>
      <c r="J716" s="240"/>
    </row>
    <row r="717" spans="3:10" ht="14.25" customHeight="1">
      <c r="C717" s="295"/>
      <c r="D717" s="296"/>
      <c r="F717" s="295"/>
      <c r="G717" s="236"/>
      <c r="H717" s="236"/>
      <c r="I717" s="236"/>
      <c r="J717" s="240"/>
    </row>
    <row r="718" spans="3:10" ht="14.25" customHeight="1">
      <c r="C718" s="295"/>
      <c r="D718" s="296"/>
      <c r="F718" s="295"/>
      <c r="G718" s="236"/>
      <c r="H718" s="236"/>
      <c r="I718" s="236"/>
      <c r="J718" s="240"/>
    </row>
    <row r="719" spans="3:10" ht="14.25" customHeight="1">
      <c r="C719" s="295"/>
      <c r="D719" s="296"/>
      <c r="F719" s="295"/>
      <c r="G719" s="236"/>
      <c r="H719" s="236"/>
      <c r="I719" s="236"/>
      <c r="J719" s="240"/>
    </row>
    <row r="720" spans="3:10" ht="14.25" customHeight="1">
      <c r="C720" s="295"/>
      <c r="D720" s="296"/>
      <c r="F720" s="295"/>
      <c r="G720" s="236"/>
      <c r="H720" s="236"/>
      <c r="I720" s="236"/>
      <c r="J720" s="240"/>
    </row>
    <row r="721" spans="3:10" ht="14.25" customHeight="1">
      <c r="C721" s="295"/>
      <c r="D721" s="296"/>
      <c r="F721" s="295"/>
      <c r="G721" s="236"/>
      <c r="H721" s="236"/>
      <c r="I721" s="236"/>
      <c r="J721" s="240"/>
    </row>
    <row r="722" spans="3:10" ht="14.25" customHeight="1">
      <c r="C722" s="295"/>
      <c r="D722" s="296"/>
      <c r="F722" s="295"/>
      <c r="G722" s="236"/>
      <c r="H722" s="236"/>
      <c r="I722" s="236"/>
      <c r="J722" s="240"/>
    </row>
    <row r="723" spans="3:10" ht="14.25" customHeight="1">
      <c r="C723" s="295"/>
      <c r="D723" s="296"/>
      <c r="F723" s="295"/>
      <c r="G723" s="236"/>
      <c r="H723" s="236"/>
      <c r="I723" s="236"/>
      <c r="J723" s="240"/>
    </row>
    <row r="724" spans="3:10" ht="14.25" customHeight="1">
      <c r="C724" s="295"/>
      <c r="D724" s="296"/>
      <c r="F724" s="295"/>
      <c r="G724" s="236"/>
      <c r="H724" s="236"/>
      <c r="I724" s="236"/>
      <c r="J724" s="240"/>
    </row>
    <row r="725" spans="3:10" ht="14.25" customHeight="1">
      <c r="C725" s="295"/>
      <c r="D725" s="296"/>
      <c r="F725" s="295"/>
      <c r="G725" s="236"/>
      <c r="H725" s="236"/>
      <c r="I725" s="236"/>
      <c r="J725" s="240"/>
    </row>
    <row r="726" spans="3:10" ht="14.25" customHeight="1">
      <c r="C726" s="295"/>
      <c r="D726" s="296"/>
      <c r="F726" s="295"/>
      <c r="G726" s="236"/>
      <c r="H726" s="236"/>
      <c r="I726" s="236"/>
      <c r="J726" s="240"/>
    </row>
    <row r="727" spans="3:10" ht="14.25" customHeight="1">
      <c r="C727" s="295"/>
      <c r="D727" s="296"/>
      <c r="F727" s="295"/>
      <c r="G727" s="236"/>
      <c r="H727" s="236"/>
      <c r="I727" s="236"/>
      <c r="J727" s="240"/>
    </row>
    <row r="728" spans="3:10" ht="14.25" customHeight="1">
      <c r="C728" s="295"/>
      <c r="D728" s="296"/>
      <c r="F728" s="295"/>
      <c r="G728" s="236"/>
      <c r="H728" s="236"/>
      <c r="I728" s="236"/>
      <c r="J728" s="240"/>
    </row>
    <row r="729" spans="3:10" ht="14.25" customHeight="1">
      <c r="C729" s="295"/>
      <c r="D729" s="296"/>
      <c r="F729" s="295"/>
      <c r="G729" s="236"/>
      <c r="H729" s="236"/>
      <c r="I729" s="236"/>
      <c r="J729" s="240"/>
    </row>
    <row r="730" spans="3:10" ht="14.25" customHeight="1">
      <c r="C730" s="295"/>
      <c r="D730" s="296"/>
      <c r="F730" s="295"/>
      <c r="G730" s="236"/>
      <c r="H730" s="236"/>
      <c r="I730" s="236"/>
      <c r="J730" s="240"/>
    </row>
    <row r="731" spans="3:10" ht="14.25" customHeight="1">
      <c r="C731" s="295"/>
      <c r="D731" s="296"/>
      <c r="F731" s="295"/>
      <c r="G731" s="236"/>
      <c r="H731" s="236"/>
      <c r="I731" s="236"/>
      <c r="J731" s="240"/>
    </row>
    <row r="732" spans="3:10" ht="14.25" customHeight="1">
      <c r="C732" s="295"/>
      <c r="D732" s="296"/>
      <c r="F732" s="295"/>
      <c r="G732" s="236"/>
      <c r="H732" s="236"/>
      <c r="I732" s="236"/>
      <c r="J732" s="240"/>
    </row>
    <row r="733" spans="3:10" ht="14.25" customHeight="1">
      <c r="C733" s="295"/>
      <c r="D733" s="296"/>
      <c r="F733" s="295"/>
      <c r="G733" s="236"/>
      <c r="H733" s="236"/>
      <c r="I733" s="236"/>
      <c r="J733" s="240"/>
    </row>
    <row r="734" spans="3:10" ht="14.25" customHeight="1">
      <c r="C734" s="295"/>
      <c r="D734" s="296"/>
      <c r="F734" s="295"/>
      <c r="G734" s="236"/>
      <c r="H734" s="236"/>
      <c r="I734" s="236"/>
      <c r="J734" s="240"/>
    </row>
    <row r="735" spans="3:10" ht="14.25" customHeight="1">
      <c r="C735" s="295"/>
      <c r="D735" s="296"/>
      <c r="F735" s="295"/>
      <c r="G735" s="236"/>
      <c r="H735" s="236"/>
      <c r="I735" s="236"/>
      <c r="J735" s="240"/>
    </row>
    <row r="736" spans="3:10" ht="14.25" customHeight="1">
      <c r="C736" s="295"/>
      <c r="D736" s="296"/>
      <c r="F736" s="295"/>
      <c r="G736" s="236"/>
      <c r="H736" s="236"/>
      <c r="I736" s="236"/>
      <c r="J736" s="240"/>
    </row>
    <row r="737" spans="3:10" ht="14.25" customHeight="1">
      <c r="C737" s="295"/>
      <c r="D737" s="296"/>
      <c r="F737" s="295"/>
      <c r="G737" s="236"/>
      <c r="H737" s="236"/>
      <c r="I737" s="236"/>
      <c r="J737" s="240"/>
    </row>
    <row r="738" spans="3:10" ht="14.25" customHeight="1">
      <c r="C738" s="295"/>
      <c r="D738" s="296"/>
      <c r="F738" s="295"/>
      <c r="G738" s="236"/>
      <c r="H738" s="236"/>
      <c r="I738" s="236"/>
      <c r="J738" s="240"/>
    </row>
    <row r="739" spans="3:10" ht="14.25" customHeight="1">
      <c r="C739" s="295"/>
      <c r="D739" s="296"/>
      <c r="F739" s="295"/>
      <c r="G739" s="236"/>
      <c r="H739" s="236"/>
      <c r="I739" s="236"/>
      <c r="J739" s="240"/>
    </row>
    <row r="740" spans="3:10" ht="14.25" customHeight="1">
      <c r="C740" s="295"/>
      <c r="D740" s="296"/>
      <c r="F740" s="295"/>
      <c r="G740" s="236"/>
      <c r="H740" s="236"/>
      <c r="I740" s="236"/>
      <c r="J740" s="240"/>
    </row>
    <row r="741" spans="3:10" ht="14.25" customHeight="1">
      <c r="C741" s="295"/>
      <c r="D741" s="296"/>
      <c r="F741" s="295"/>
      <c r="G741" s="236"/>
      <c r="H741" s="236"/>
      <c r="I741" s="236"/>
      <c r="J741" s="240"/>
    </row>
    <row r="742" spans="3:10" ht="14.25" customHeight="1">
      <c r="C742" s="295"/>
      <c r="D742" s="296"/>
      <c r="F742" s="295"/>
      <c r="G742" s="236"/>
      <c r="H742" s="236"/>
      <c r="I742" s="236"/>
      <c r="J742" s="240"/>
    </row>
    <row r="743" spans="3:10" ht="14.25" customHeight="1">
      <c r="C743" s="295"/>
      <c r="D743" s="296"/>
      <c r="F743" s="295"/>
      <c r="G743" s="236"/>
      <c r="H743" s="236"/>
      <c r="I743" s="236"/>
      <c r="J743" s="240"/>
    </row>
    <row r="744" spans="3:10" ht="14.25" customHeight="1">
      <c r="C744" s="295"/>
      <c r="D744" s="296"/>
      <c r="F744" s="295"/>
      <c r="G744" s="236"/>
      <c r="H744" s="236"/>
      <c r="I744" s="236"/>
      <c r="J744" s="240"/>
    </row>
    <row r="745" spans="3:10" ht="14.25" customHeight="1">
      <c r="C745" s="295"/>
      <c r="D745" s="296"/>
      <c r="F745" s="295"/>
      <c r="G745" s="236"/>
      <c r="H745" s="236"/>
      <c r="I745" s="236"/>
      <c r="J745" s="240"/>
    </row>
    <row r="746" spans="3:10" ht="14.25" customHeight="1">
      <c r="C746" s="295"/>
      <c r="D746" s="296"/>
      <c r="F746" s="295"/>
      <c r="G746" s="236"/>
      <c r="H746" s="236"/>
      <c r="I746" s="236"/>
      <c r="J746" s="240"/>
    </row>
    <row r="747" spans="3:10" ht="14.25" customHeight="1">
      <c r="C747" s="295"/>
      <c r="D747" s="296"/>
      <c r="F747" s="295"/>
      <c r="G747" s="236"/>
      <c r="H747" s="236"/>
      <c r="I747" s="236"/>
      <c r="J747" s="240"/>
    </row>
    <row r="748" spans="3:10" ht="14.25" customHeight="1">
      <c r="C748" s="295"/>
      <c r="D748" s="296"/>
      <c r="F748" s="295"/>
      <c r="G748" s="236"/>
      <c r="H748" s="236"/>
      <c r="I748" s="236"/>
      <c r="J748" s="240"/>
    </row>
    <row r="749" spans="3:10" ht="14.25" customHeight="1">
      <c r="C749" s="295"/>
      <c r="D749" s="296"/>
      <c r="F749" s="295"/>
      <c r="G749" s="236"/>
      <c r="H749" s="236"/>
      <c r="I749" s="236"/>
      <c r="J749" s="240"/>
    </row>
    <row r="750" spans="3:10" ht="14.25" customHeight="1">
      <c r="C750" s="295"/>
      <c r="D750" s="296"/>
      <c r="F750" s="295"/>
      <c r="G750" s="236"/>
      <c r="H750" s="236"/>
      <c r="I750" s="236"/>
      <c r="J750" s="240"/>
    </row>
    <row r="751" spans="3:10" ht="14.25" customHeight="1">
      <c r="C751" s="295"/>
      <c r="D751" s="296"/>
      <c r="F751" s="295"/>
      <c r="G751" s="236"/>
      <c r="H751" s="236"/>
      <c r="I751" s="236"/>
      <c r="J751" s="240"/>
    </row>
    <row r="752" spans="3:10" ht="14.25" customHeight="1">
      <c r="C752" s="295"/>
      <c r="D752" s="296"/>
      <c r="F752" s="295"/>
      <c r="G752" s="236"/>
      <c r="H752" s="236"/>
      <c r="I752" s="236"/>
      <c r="J752" s="240"/>
    </row>
    <row r="753" spans="3:10" ht="14.25" customHeight="1">
      <c r="C753" s="295"/>
      <c r="D753" s="296"/>
      <c r="F753" s="295"/>
      <c r="G753" s="236"/>
      <c r="H753" s="236"/>
      <c r="I753" s="236"/>
      <c r="J753" s="240"/>
    </row>
    <row r="754" spans="3:10" ht="14.25" customHeight="1">
      <c r="C754" s="295"/>
      <c r="D754" s="296"/>
      <c r="F754" s="295"/>
      <c r="G754" s="236"/>
      <c r="H754" s="236"/>
      <c r="I754" s="236"/>
      <c r="J754" s="240"/>
    </row>
    <row r="755" spans="3:10" ht="14.25" customHeight="1">
      <c r="C755" s="295"/>
      <c r="D755" s="296"/>
      <c r="F755" s="295"/>
      <c r="G755" s="236"/>
      <c r="H755" s="236"/>
      <c r="I755" s="236"/>
      <c r="J755" s="240"/>
    </row>
    <row r="756" spans="3:10" ht="14.25" customHeight="1">
      <c r="C756" s="295"/>
      <c r="D756" s="296"/>
      <c r="F756" s="295"/>
      <c r="G756" s="236"/>
      <c r="H756" s="236"/>
      <c r="I756" s="236"/>
      <c r="J756" s="240"/>
    </row>
    <row r="757" spans="3:10" ht="14.25" customHeight="1">
      <c r="C757" s="295"/>
      <c r="D757" s="296"/>
      <c r="F757" s="295"/>
      <c r="G757" s="236"/>
      <c r="H757" s="236"/>
      <c r="I757" s="236"/>
      <c r="J757" s="240"/>
    </row>
    <row r="758" spans="3:10" ht="14.25" customHeight="1">
      <c r="C758" s="295"/>
      <c r="D758" s="296"/>
      <c r="F758" s="295"/>
      <c r="G758" s="236"/>
      <c r="H758" s="236"/>
      <c r="I758" s="236"/>
      <c r="J758" s="240"/>
    </row>
    <row r="759" spans="3:10" ht="14.25" customHeight="1">
      <c r="C759" s="295"/>
      <c r="D759" s="296"/>
      <c r="F759" s="295"/>
      <c r="G759" s="236"/>
      <c r="H759" s="236"/>
      <c r="I759" s="236"/>
      <c r="J759" s="240"/>
    </row>
    <row r="760" spans="3:10" ht="14.25" customHeight="1">
      <c r="C760" s="295"/>
      <c r="D760" s="296"/>
      <c r="F760" s="295"/>
      <c r="G760" s="236"/>
      <c r="H760" s="236"/>
      <c r="I760" s="236"/>
      <c r="J760" s="240"/>
    </row>
    <row r="761" spans="3:10" ht="14.25" customHeight="1">
      <c r="C761" s="295"/>
      <c r="D761" s="296"/>
      <c r="F761" s="295"/>
      <c r="G761" s="236"/>
      <c r="H761" s="236"/>
      <c r="I761" s="236"/>
      <c r="J761" s="240"/>
    </row>
    <row r="762" spans="3:10" ht="14.25" customHeight="1">
      <c r="C762" s="295"/>
      <c r="D762" s="296"/>
      <c r="F762" s="295"/>
      <c r="G762" s="236"/>
      <c r="H762" s="236"/>
      <c r="I762" s="236"/>
      <c r="J762" s="240"/>
    </row>
    <row r="763" spans="3:10" ht="14.25" customHeight="1">
      <c r="C763" s="295"/>
      <c r="D763" s="296"/>
      <c r="F763" s="295"/>
      <c r="G763" s="236"/>
      <c r="H763" s="236"/>
      <c r="I763" s="236"/>
      <c r="J763" s="240"/>
    </row>
    <row r="764" spans="3:10" ht="14.25" customHeight="1">
      <c r="C764" s="295"/>
      <c r="D764" s="296"/>
      <c r="F764" s="295"/>
      <c r="G764" s="236"/>
      <c r="H764" s="236"/>
      <c r="I764" s="236"/>
      <c r="J764" s="240"/>
    </row>
    <row r="765" spans="3:10" ht="14.25" customHeight="1">
      <c r="C765" s="295"/>
      <c r="D765" s="296"/>
      <c r="F765" s="295"/>
      <c r="G765" s="236"/>
      <c r="H765" s="236"/>
      <c r="I765" s="236"/>
      <c r="J765" s="240"/>
    </row>
    <row r="766" spans="3:10" ht="14.25" customHeight="1">
      <c r="C766" s="295"/>
      <c r="D766" s="296"/>
      <c r="F766" s="295"/>
      <c r="G766" s="236"/>
      <c r="H766" s="236"/>
      <c r="I766" s="236"/>
      <c r="J766" s="240"/>
    </row>
    <row r="767" spans="3:10" ht="14.25" customHeight="1">
      <c r="C767" s="295"/>
      <c r="D767" s="296"/>
      <c r="F767" s="295"/>
      <c r="G767" s="236"/>
      <c r="H767" s="236"/>
      <c r="I767" s="236"/>
      <c r="J767" s="240"/>
    </row>
    <row r="768" spans="3:10" ht="14.25" customHeight="1">
      <c r="C768" s="295"/>
      <c r="D768" s="296"/>
      <c r="F768" s="295"/>
      <c r="G768" s="236"/>
      <c r="H768" s="236"/>
      <c r="I768" s="236"/>
      <c r="J768" s="240"/>
    </row>
    <row r="769" spans="3:10" ht="14.25" customHeight="1">
      <c r="C769" s="295"/>
      <c r="D769" s="296"/>
      <c r="F769" s="295"/>
      <c r="G769" s="236"/>
      <c r="H769" s="236"/>
      <c r="I769" s="236"/>
      <c r="J769" s="240"/>
    </row>
    <row r="770" spans="3:10" ht="14.25" customHeight="1">
      <c r="C770" s="295"/>
      <c r="D770" s="296"/>
      <c r="F770" s="295"/>
      <c r="G770" s="236"/>
      <c r="H770" s="236"/>
      <c r="I770" s="236"/>
      <c r="J770" s="240"/>
    </row>
    <row r="771" spans="3:10" ht="14.25" customHeight="1">
      <c r="C771" s="295"/>
      <c r="D771" s="296"/>
      <c r="F771" s="295"/>
      <c r="G771" s="236"/>
      <c r="H771" s="236"/>
      <c r="I771" s="236"/>
      <c r="J771" s="240"/>
    </row>
    <row r="772" spans="3:10" ht="14.25" customHeight="1">
      <c r="C772" s="295"/>
      <c r="D772" s="296"/>
      <c r="F772" s="295"/>
      <c r="G772" s="236"/>
      <c r="H772" s="236"/>
      <c r="I772" s="236"/>
      <c r="J772" s="240"/>
    </row>
    <row r="773" spans="3:10" ht="14.25" customHeight="1">
      <c r="C773" s="295"/>
      <c r="D773" s="296"/>
      <c r="F773" s="295"/>
      <c r="G773" s="236"/>
      <c r="H773" s="236"/>
      <c r="I773" s="236"/>
      <c r="J773" s="240"/>
    </row>
    <row r="774" spans="3:10" ht="14.25" customHeight="1">
      <c r="C774" s="295"/>
      <c r="D774" s="296"/>
      <c r="F774" s="295"/>
      <c r="G774" s="236"/>
      <c r="H774" s="236"/>
      <c r="I774" s="236"/>
      <c r="J774" s="240"/>
    </row>
    <row r="775" spans="3:10" ht="14.25" customHeight="1">
      <c r="C775" s="295"/>
      <c r="D775" s="296"/>
      <c r="F775" s="295"/>
      <c r="G775" s="236"/>
      <c r="H775" s="236"/>
      <c r="I775" s="236"/>
      <c r="J775" s="240"/>
    </row>
    <row r="776" spans="3:10" ht="14.25" customHeight="1">
      <c r="C776" s="295"/>
      <c r="D776" s="296"/>
      <c r="F776" s="295"/>
      <c r="G776" s="236"/>
      <c r="H776" s="236"/>
      <c r="I776" s="236"/>
      <c r="J776" s="240"/>
    </row>
    <row r="777" spans="3:10" ht="14.25" customHeight="1">
      <c r="C777" s="295"/>
      <c r="D777" s="296"/>
      <c r="F777" s="295"/>
      <c r="G777" s="236"/>
      <c r="H777" s="236"/>
      <c r="I777" s="236"/>
      <c r="J777" s="240"/>
    </row>
    <row r="778" spans="3:10" ht="14.25" customHeight="1">
      <c r="C778" s="295"/>
      <c r="D778" s="296"/>
      <c r="F778" s="295"/>
      <c r="G778" s="236"/>
      <c r="H778" s="236"/>
      <c r="I778" s="236"/>
      <c r="J778" s="240"/>
    </row>
    <row r="779" spans="3:10" ht="14.25" customHeight="1">
      <c r="C779" s="295"/>
      <c r="D779" s="296"/>
      <c r="F779" s="295"/>
      <c r="G779" s="236"/>
      <c r="H779" s="236"/>
      <c r="I779" s="236"/>
      <c r="J779" s="240"/>
    </row>
    <row r="780" spans="3:10" ht="14.25" customHeight="1">
      <c r="C780" s="295"/>
      <c r="D780" s="296"/>
      <c r="F780" s="295"/>
      <c r="G780" s="236"/>
      <c r="H780" s="236"/>
      <c r="I780" s="236"/>
      <c r="J780" s="240"/>
    </row>
    <row r="781" spans="3:10" ht="14.25" customHeight="1">
      <c r="C781" s="295"/>
      <c r="D781" s="296"/>
      <c r="F781" s="295"/>
      <c r="G781" s="236"/>
      <c r="H781" s="236"/>
      <c r="I781" s="236"/>
      <c r="J781" s="240"/>
    </row>
    <row r="782" spans="3:10" ht="14.25" customHeight="1">
      <c r="C782" s="295"/>
      <c r="D782" s="296"/>
      <c r="F782" s="295"/>
      <c r="G782" s="236"/>
      <c r="H782" s="236"/>
      <c r="I782" s="236"/>
      <c r="J782" s="240"/>
    </row>
    <row r="783" spans="3:10" ht="14.25" customHeight="1">
      <c r="C783" s="295"/>
      <c r="D783" s="296"/>
      <c r="F783" s="295"/>
      <c r="G783" s="236"/>
      <c r="H783" s="236"/>
      <c r="I783" s="236"/>
      <c r="J783" s="240"/>
    </row>
    <row r="784" spans="3:10" ht="14.25" customHeight="1">
      <c r="C784" s="295"/>
      <c r="D784" s="296"/>
      <c r="F784" s="295"/>
      <c r="G784" s="236"/>
      <c r="H784" s="236"/>
      <c r="I784" s="236"/>
      <c r="J784" s="240"/>
    </row>
    <row r="785" spans="3:10" ht="14.25" customHeight="1">
      <c r="C785" s="295"/>
      <c r="D785" s="296"/>
      <c r="F785" s="295"/>
      <c r="G785" s="236"/>
      <c r="H785" s="236"/>
      <c r="I785" s="236"/>
      <c r="J785" s="240"/>
    </row>
    <row r="786" spans="3:10" ht="14.25" customHeight="1">
      <c r="C786" s="295"/>
      <c r="D786" s="296"/>
      <c r="F786" s="295"/>
      <c r="G786" s="236"/>
      <c r="H786" s="236"/>
      <c r="I786" s="236"/>
      <c r="J786" s="240"/>
    </row>
    <row r="787" spans="3:10" ht="14.25" customHeight="1">
      <c r="C787" s="295"/>
      <c r="D787" s="296"/>
      <c r="F787" s="295"/>
      <c r="G787" s="236"/>
      <c r="H787" s="236"/>
      <c r="I787" s="236"/>
      <c r="J787" s="240"/>
    </row>
    <row r="788" spans="3:10" ht="14.25" customHeight="1">
      <c r="C788" s="295"/>
      <c r="D788" s="296"/>
      <c r="F788" s="295"/>
      <c r="G788" s="236"/>
      <c r="H788" s="236"/>
      <c r="I788" s="236"/>
      <c r="J788" s="240"/>
    </row>
    <row r="789" spans="3:10" ht="14.25" customHeight="1">
      <c r="C789" s="295"/>
      <c r="D789" s="296"/>
      <c r="F789" s="295"/>
      <c r="G789" s="236"/>
      <c r="H789" s="236"/>
      <c r="I789" s="236"/>
      <c r="J789" s="240"/>
    </row>
    <row r="790" spans="3:10" ht="14.25" customHeight="1">
      <c r="C790" s="295"/>
      <c r="D790" s="296"/>
      <c r="F790" s="295"/>
      <c r="G790" s="236"/>
      <c r="H790" s="236"/>
      <c r="I790" s="236"/>
      <c r="J790" s="240"/>
    </row>
    <row r="791" spans="3:10" ht="14.25" customHeight="1">
      <c r="C791" s="295"/>
      <c r="D791" s="296"/>
      <c r="F791" s="295"/>
      <c r="G791" s="236"/>
      <c r="H791" s="236"/>
      <c r="I791" s="236"/>
      <c r="J791" s="240"/>
    </row>
    <row r="792" spans="3:10" ht="14.25" customHeight="1">
      <c r="C792" s="295"/>
      <c r="D792" s="296"/>
      <c r="F792" s="295"/>
      <c r="G792" s="236"/>
      <c r="H792" s="236"/>
      <c r="I792" s="236"/>
      <c r="J792" s="240"/>
    </row>
    <row r="793" spans="3:10" ht="14.25" customHeight="1">
      <c r="C793" s="295"/>
      <c r="D793" s="296"/>
      <c r="F793" s="295"/>
      <c r="G793" s="236"/>
      <c r="H793" s="236"/>
      <c r="I793" s="236"/>
      <c r="J793" s="240"/>
    </row>
    <row r="794" spans="3:10" ht="14.25" customHeight="1">
      <c r="C794" s="295"/>
      <c r="D794" s="296"/>
      <c r="F794" s="295"/>
      <c r="G794" s="236"/>
      <c r="H794" s="236"/>
      <c r="I794" s="236"/>
      <c r="J794" s="240"/>
    </row>
    <row r="795" spans="3:10" ht="14.25" customHeight="1">
      <c r="C795" s="295"/>
      <c r="D795" s="296"/>
      <c r="F795" s="295"/>
      <c r="G795" s="236"/>
      <c r="H795" s="236"/>
      <c r="I795" s="236"/>
      <c r="J795" s="240"/>
    </row>
    <row r="796" spans="3:10" ht="14.25" customHeight="1">
      <c r="C796" s="295"/>
      <c r="D796" s="296"/>
      <c r="F796" s="295"/>
      <c r="G796" s="236"/>
      <c r="H796" s="236"/>
      <c r="I796" s="236"/>
      <c r="J796" s="240"/>
    </row>
    <row r="797" spans="3:10" ht="14.25" customHeight="1">
      <c r="C797" s="295"/>
      <c r="D797" s="296"/>
      <c r="F797" s="295"/>
      <c r="G797" s="236"/>
      <c r="H797" s="236"/>
      <c r="I797" s="236"/>
      <c r="J797" s="240"/>
    </row>
    <row r="798" spans="3:10" ht="14.25" customHeight="1">
      <c r="C798" s="295"/>
      <c r="D798" s="296"/>
      <c r="F798" s="295"/>
      <c r="G798" s="236"/>
      <c r="H798" s="236"/>
      <c r="I798" s="236"/>
      <c r="J798" s="240"/>
    </row>
    <row r="799" spans="3:10" ht="14.25" customHeight="1">
      <c r="C799" s="295"/>
      <c r="D799" s="296"/>
      <c r="F799" s="295"/>
      <c r="G799" s="236"/>
      <c r="H799" s="236"/>
      <c r="I799" s="236"/>
      <c r="J799" s="240"/>
    </row>
    <row r="800" spans="3:10" ht="14.25" customHeight="1">
      <c r="C800" s="295"/>
      <c r="D800" s="296"/>
      <c r="F800" s="295"/>
      <c r="G800" s="236"/>
      <c r="H800" s="236"/>
      <c r="I800" s="236"/>
      <c r="J800" s="240"/>
    </row>
    <row r="801" spans="3:10" ht="14.25" customHeight="1">
      <c r="C801" s="295"/>
      <c r="D801" s="296"/>
      <c r="F801" s="295"/>
      <c r="G801" s="236"/>
      <c r="H801" s="236"/>
      <c r="I801" s="236"/>
      <c r="J801" s="240"/>
    </row>
    <row r="802" spans="3:10" ht="14.25" customHeight="1">
      <c r="C802" s="295"/>
      <c r="D802" s="296"/>
      <c r="F802" s="295"/>
      <c r="G802" s="236"/>
      <c r="H802" s="236"/>
      <c r="I802" s="236"/>
      <c r="J802" s="240"/>
    </row>
    <row r="803" spans="3:10" ht="14.25" customHeight="1">
      <c r="C803" s="295"/>
      <c r="D803" s="296"/>
      <c r="F803" s="295"/>
      <c r="G803" s="236"/>
      <c r="H803" s="236"/>
      <c r="I803" s="236"/>
      <c r="J803" s="240"/>
    </row>
    <row r="804" spans="3:10" ht="14.25" customHeight="1">
      <c r="C804" s="295"/>
      <c r="D804" s="296"/>
      <c r="F804" s="295"/>
      <c r="G804" s="236"/>
      <c r="H804" s="236"/>
      <c r="I804" s="236"/>
      <c r="J804" s="240"/>
    </row>
    <row r="805" spans="3:10" ht="14.25" customHeight="1">
      <c r="C805" s="295"/>
      <c r="D805" s="296"/>
      <c r="F805" s="295"/>
      <c r="G805" s="236"/>
      <c r="H805" s="236"/>
      <c r="I805" s="236"/>
      <c r="J805" s="240"/>
    </row>
    <row r="806" spans="3:10" ht="14.25" customHeight="1">
      <c r="C806" s="295"/>
      <c r="D806" s="296"/>
      <c r="F806" s="295"/>
      <c r="G806" s="236"/>
      <c r="H806" s="236"/>
      <c r="I806" s="236"/>
      <c r="J806" s="240"/>
    </row>
    <row r="807" spans="3:10" ht="14.25" customHeight="1">
      <c r="C807" s="295"/>
      <c r="D807" s="296"/>
      <c r="F807" s="295"/>
      <c r="G807" s="236"/>
      <c r="H807" s="236"/>
      <c r="I807" s="236"/>
      <c r="J807" s="240"/>
    </row>
    <row r="808" spans="3:10" ht="14.25" customHeight="1">
      <c r="C808" s="295"/>
      <c r="D808" s="296"/>
      <c r="F808" s="295"/>
      <c r="G808" s="236"/>
      <c r="H808" s="236"/>
      <c r="I808" s="236"/>
      <c r="J808" s="240"/>
    </row>
    <row r="809" spans="3:10" ht="14.25" customHeight="1">
      <c r="C809" s="295"/>
      <c r="D809" s="296"/>
      <c r="F809" s="295"/>
      <c r="G809" s="236"/>
      <c r="H809" s="236"/>
      <c r="I809" s="236"/>
      <c r="J809" s="240"/>
    </row>
    <row r="810" spans="3:10" ht="14.25" customHeight="1">
      <c r="C810" s="295"/>
      <c r="D810" s="296"/>
      <c r="F810" s="295"/>
      <c r="G810" s="236"/>
      <c r="H810" s="236"/>
      <c r="I810" s="236"/>
      <c r="J810" s="240"/>
    </row>
    <row r="811" spans="3:10" ht="14.25" customHeight="1">
      <c r="C811" s="295"/>
      <c r="D811" s="296"/>
      <c r="F811" s="295"/>
      <c r="G811" s="236"/>
      <c r="H811" s="236"/>
      <c r="I811" s="236"/>
      <c r="J811" s="240"/>
    </row>
    <row r="812" spans="3:10" ht="14.25" customHeight="1">
      <c r="C812" s="295"/>
      <c r="D812" s="296"/>
      <c r="F812" s="295"/>
      <c r="G812" s="236"/>
      <c r="H812" s="236"/>
      <c r="I812" s="236"/>
      <c r="J812" s="240"/>
    </row>
    <row r="813" spans="3:10" ht="14.25" customHeight="1">
      <c r="C813" s="295"/>
      <c r="D813" s="296"/>
      <c r="F813" s="295"/>
      <c r="G813" s="236"/>
      <c r="H813" s="236"/>
      <c r="I813" s="236"/>
      <c r="J813" s="240"/>
    </row>
    <row r="814" spans="3:10" ht="14.25" customHeight="1">
      <c r="C814" s="295"/>
      <c r="D814" s="296"/>
      <c r="F814" s="295"/>
      <c r="G814" s="236"/>
      <c r="H814" s="236"/>
      <c r="I814" s="236"/>
      <c r="J814" s="240"/>
    </row>
    <row r="815" spans="3:10" ht="14.25" customHeight="1">
      <c r="C815" s="295"/>
      <c r="D815" s="296"/>
      <c r="F815" s="295"/>
      <c r="G815" s="236"/>
      <c r="H815" s="236"/>
      <c r="I815" s="236"/>
      <c r="J815" s="240"/>
    </row>
    <row r="816" spans="3:10" ht="14.25" customHeight="1">
      <c r="C816" s="295"/>
      <c r="D816" s="296"/>
      <c r="F816" s="295"/>
      <c r="G816" s="236"/>
      <c r="H816" s="236"/>
      <c r="I816" s="236"/>
      <c r="J816" s="240"/>
    </row>
    <row r="817" spans="3:10" ht="14.25" customHeight="1">
      <c r="C817" s="295"/>
      <c r="D817" s="296"/>
      <c r="F817" s="295"/>
      <c r="G817" s="236"/>
      <c r="H817" s="236"/>
      <c r="I817" s="236"/>
      <c r="J817" s="240"/>
    </row>
    <row r="818" spans="3:10" ht="14.25" customHeight="1">
      <c r="C818" s="295"/>
      <c r="D818" s="296"/>
      <c r="F818" s="295"/>
      <c r="G818" s="236"/>
      <c r="H818" s="236"/>
      <c r="I818" s="236"/>
      <c r="J818" s="240"/>
    </row>
    <row r="819" spans="3:10" ht="14.25" customHeight="1">
      <c r="C819" s="295"/>
      <c r="D819" s="296"/>
      <c r="F819" s="295"/>
      <c r="G819" s="236"/>
      <c r="H819" s="236"/>
      <c r="I819" s="236"/>
      <c r="J819" s="240"/>
    </row>
    <row r="820" spans="3:10" ht="14.25" customHeight="1">
      <c r="C820" s="295"/>
      <c r="D820" s="296"/>
      <c r="F820" s="295"/>
      <c r="G820" s="236"/>
      <c r="H820" s="236"/>
      <c r="I820" s="236"/>
      <c r="J820" s="240"/>
    </row>
    <row r="821" spans="3:10" ht="14.25" customHeight="1">
      <c r="C821" s="295"/>
      <c r="D821" s="296"/>
      <c r="F821" s="295"/>
      <c r="G821" s="236"/>
      <c r="H821" s="236"/>
      <c r="I821" s="236"/>
      <c r="J821" s="240"/>
    </row>
    <row r="822" spans="3:10" ht="14.25" customHeight="1">
      <c r="C822" s="295"/>
      <c r="D822" s="296"/>
      <c r="F822" s="295"/>
      <c r="G822" s="236"/>
      <c r="H822" s="236"/>
      <c r="I822" s="236"/>
      <c r="J822" s="240"/>
    </row>
    <row r="823" spans="3:10" ht="14.25" customHeight="1">
      <c r="C823" s="295"/>
      <c r="D823" s="296"/>
      <c r="F823" s="295"/>
      <c r="G823" s="236"/>
      <c r="H823" s="236"/>
      <c r="I823" s="236"/>
      <c r="J823" s="240"/>
    </row>
    <row r="824" spans="3:10" ht="14.25" customHeight="1">
      <c r="C824" s="295"/>
      <c r="D824" s="296"/>
      <c r="F824" s="295"/>
      <c r="G824" s="236"/>
      <c r="H824" s="236"/>
      <c r="I824" s="236"/>
      <c r="J824" s="240"/>
    </row>
    <row r="825" spans="3:10" ht="14.25" customHeight="1">
      <c r="C825" s="295"/>
      <c r="D825" s="296"/>
      <c r="F825" s="295"/>
      <c r="G825" s="236"/>
      <c r="H825" s="236"/>
      <c r="I825" s="236"/>
      <c r="J825" s="240"/>
    </row>
    <row r="826" spans="3:10" ht="14.25" customHeight="1">
      <c r="C826" s="295"/>
      <c r="D826" s="296"/>
      <c r="F826" s="295"/>
      <c r="G826" s="236"/>
      <c r="H826" s="236"/>
      <c r="I826" s="236"/>
      <c r="J826" s="240"/>
    </row>
    <row r="827" spans="3:10" ht="14.25" customHeight="1">
      <c r="C827" s="295"/>
      <c r="D827" s="296"/>
      <c r="F827" s="295"/>
      <c r="G827" s="236"/>
      <c r="H827" s="236"/>
      <c r="I827" s="236"/>
      <c r="J827" s="240"/>
    </row>
    <row r="828" spans="3:10" ht="14.25" customHeight="1">
      <c r="C828" s="295"/>
      <c r="D828" s="296"/>
      <c r="F828" s="295"/>
      <c r="G828" s="236"/>
      <c r="H828" s="236"/>
      <c r="I828" s="236"/>
      <c r="J828" s="240"/>
    </row>
    <row r="829" spans="3:10" ht="14.25" customHeight="1">
      <c r="C829" s="295"/>
      <c r="D829" s="296"/>
      <c r="F829" s="295"/>
      <c r="G829" s="236"/>
      <c r="H829" s="236"/>
      <c r="I829" s="236"/>
      <c r="J829" s="240"/>
    </row>
    <row r="830" spans="3:10" ht="14.25" customHeight="1">
      <c r="C830" s="295"/>
      <c r="D830" s="296"/>
      <c r="F830" s="295"/>
      <c r="G830" s="236"/>
      <c r="H830" s="236"/>
      <c r="I830" s="236"/>
      <c r="J830" s="240"/>
    </row>
    <row r="831" spans="3:10" ht="14.25" customHeight="1">
      <c r="C831" s="295"/>
      <c r="D831" s="296"/>
      <c r="F831" s="295"/>
      <c r="G831" s="236"/>
      <c r="H831" s="236"/>
      <c r="I831" s="236"/>
      <c r="J831" s="240"/>
    </row>
    <row r="832" spans="3:10" ht="14.25" customHeight="1">
      <c r="C832" s="295"/>
      <c r="D832" s="296"/>
      <c r="F832" s="295"/>
      <c r="G832" s="236"/>
      <c r="H832" s="236"/>
      <c r="I832" s="236"/>
      <c r="J832" s="240"/>
    </row>
    <row r="833" spans="3:10" ht="14.25" customHeight="1">
      <c r="C833" s="295"/>
      <c r="D833" s="296"/>
      <c r="F833" s="295"/>
      <c r="G833" s="236"/>
      <c r="H833" s="236"/>
      <c r="I833" s="236"/>
      <c r="J833" s="240"/>
    </row>
    <row r="834" spans="3:10" ht="14.25" customHeight="1">
      <c r="C834" s="295"/>
      <c r="D834" s="296"/>
      <c r="F834" s="295"/>
      <c r="G834" s="236"/>
      <c r="H834" s="236"/>
      <c r="I834" s="236"/>
      <c r="J834" s="240"/>
    </row>
    <row r="835" spans="3:10" ht="14.25" customHeight="1">
      <c r="C835" s="295"/>
      <c r="D835" s="296"/>
      <c r="F835" s="295"/>
      <c r="G835" s="236"/>
      <c r="H835" s="236"/>
      <c r="I835" s="236"/>
      <c r="J835" s="240"/>
    </row>
    <row r="836" spans="3:10" ht="14.25" customHeight="1">
      <c r="C836" s="295"/>
      <c r="D836" s="296"/>
      <c r="F836" s="295"/>
      <c r="G836" s="236"/>
      <c r="H836" s="236"/>
      <c r="I836" s="236"/>
      <c r="J836" s="240"/>
    </row>
    <row r="837" spans="3:10" ht="14.25" customHeight="1">
      <c r="C837" s="295"/>
      <c r="D837" s="296"/>
      <c r="F837" s="295"/>
      <c r="G837" s="236"/>
      <c r="H837" s="236"/>
      <c r="I837" s="236"/>
      <c r="J837" s="240"/>
    </row>
    <row r="838" spans="3:10" ht="14.25" customHeight="1">
      <c r="C838" s="295"/>
      <c r="D838" s="296"/>
      <c r="F838" s="295"/>
      <c r="G838" s="236"/>
      <c r="H838" s="236"/>
      <c r="I838" s="236"/>
      <c r="J838" s="240"/>
    </row>
    <row r="839" spans="3:10" ht="14.25" customHeight="1">
      <c r="C839" s="295"/>
      <c r="D839" s="296"/>
      <c r="F839" s="295"/>
      <c r="G839" s="236"/>
      <c r="H839" s="236"/>
      <c r="I839" s="236"/>
      <c r="J839" s="240"/>
    </row>
    <row r="840" spans="3:10" ht="14.25" customHeight="1">
      <c r="C840" s="295"/>
      <c r="D840" s="296"/>
      <c r="F840" s="295"/>
      <c r="G840" s="236"/>
      <c r="H840" s="236"/>
      <c r="I840" s="236"/>
      <c r="J840" s="240"/>
    </row>
    <row r="841" spans="3:10" ht="14.25" customHeight="1">
      <c r="C841" s="295"/>
      <c r="D841" s="296"/>
      <c r="F841" s="295"/>
      <c r="G841" s="236"/>
      <c r="H841" s="236"/>
      <c r="I841" s="236"/>
      <c r="J841" s="240"/>
    </row>
    <row r="842" spans="3:10" ht="14.25" customHeight="1">
      <c r="C842" s="295"/>
      <c r="D842" s="296"/>
      <c r="F842" s="295"/>
      <c r="G842" s="236"/>
      <c r="H842" s="236"/>
      <c r="I842" s="236"/>
      <c r="J842" s="240"/>
    </row>
    <row r="843" spans="3:10" ht="14.25" customHeight="1">
      <c r="C843" s="295"/>
      <c r="D843" s="296"/>
      <c r="F843" s="295"/>
      <c r="G843" s="236"/>
      <c r="H843" s="236"/>
      <c r="I843" s="236"/>
      <c r="J843" s="240"/>
    </row>
    <row r="844" spans="3:10" ht="14.25" customHeight="1">
      <c r="C844" s="295"/>
      <c r="D844" s="296"/>
      <c r="F844" s="295"/>
      <c r="G844" s="236"/>
      <c r="H844" s="236"/>
      <c r="I844" s="236"/>
      <c r="J844" s="240"/>
    </row>
    <row r="845" spans="3:10" ht="14.25" customHeight="1">
      <c r="C845" s="295"/>
      <c r="D845" s="296"/>
      <c r="F845" s="295"/>
      <c r="G845" s="236"/>
      <c r="H845" s="236"/>
      <c r="I845" s="236"/>
      <c r="J845" s="240"/>
    </row>
    <row r="846" spans="3:10" ht="14.25" customHeight="1">
      <c r="C846" s="295"/>
      <c r="D846" s="296"/>
      <c r="F846" s="295"/>
      <c r="G846" s="236"/>
      <c r="H846" s="236"/>
      <c r="I846" s="236"/>
      <c r="J846" s="240"/>
    </row>
    <row r="847" spans="3:10" ht="14.25" customHeight="1">
      <c r="C847" s="295"/>
      <c r="D847" s="296"/>
      <c r="F847" s="295"/>
      <c r="G847" s="236"/>
      <c r="H847" s="236"/>
      <c r="I847" s="236"/>
      <c r="J847" s="240"/>
    </row>
    <row r="848" spans="3:10" ht="14.25" customHeight="1">
      <c r="C848" s="295"/>
      <c r="D848" s="296"/>
      <c r="F848" s="295"/>
      <c r="G848" s="236"/>
      <c r="H848" s="236"/>
      <c r="I848" s="236"/>
      <c r="J848" s="240"/>
    </row>
    <row r="849" spans="3:10" ht="14.25" customHeight="1">
      <c r="C849" s="295"/>
      <c r="D849" s="296"/>
      <c r="F849" s="295"/>
      <c r="G849" s="236"/>
      <c r="H849" s="236"/>
      <c r="I849" s="236"/>
      <c r="J849" s="240"/>
    </row>
    <row r="850" spans="3:10" ht="14.25" customHeight="1">
      <c r="C850" s="295"/>
      <c r="D850" s="296"/>
      <c r="F850" s="295"/>
      <c r="G850" s="236"/>
      <c r="H850" s="236"/>
      <c r="I850" s="236"/>
      <c r="J850" s="240"/>
    </row>
    <row r="851" spans="3:10" ht="14.25" customHeight="1">
      <c r="C851" s="295"/>
      <c r="D851" s="296"/>
      <c r="F851" s="295"/>
      <c r="G851" s="236"/>
      <c r="H851" s="236"/>
      <c r="I851" s="236"/>
      <c r="J851" s="240"/>
    </row>
    <row r="852" spans="3:10" ht="14.25" customHeight="1">
      <c r="C852" s="295"/>
      <c r="D852" s="296"/>
      <c r="F852" s="295"/>
      <c r="G852" s="236"/>
      <c r="H852" s="236"/>
      <c r="I852" s="236"/>
      <c r="J852" s="240"/>
    </row>
    <row r="853" spans="3:10" ht="14.25" customHeight="1">
      <c r="C853" s="295"/>
      <c r="D853" s="296"/>
      <c r="F853" s="295"/>
      <c r="G853" s="236"/>
      <c r="H853" s="236"/>
      <c r="I853" s="236"/>
      <c r="J853" s="240"/>
    </row>
    <row r="854" spans="3:10" ht="14.25" customHeight="1">
      <c r="C854" s="295"/>
      <c r="D854" s="296"/>
      <c r="F854" s="295"/>
      <c r="G854" s="236"/>
      <c r="H854" s="236"/>
      <c r="I854" s="236"/>
      <c r="J854" s="240"/>
    </row>
    <row r="855" spans="3:10" ht="14.25" customHeight="1">
      <c r="C855" s="295"/>
      <c r="D855" s="296"/>
      <c r="F855" s="295"/>
      <c r="G855" s="236"/>
      <c r="H855" s="236"/>
      <c r="I855" s="236"/>
      <c r="J855" s="240"/>
    </row>
    <row r="856" spans="3:10" ht="14.25" customHeight="1">
      <c r="C856" s="295"/>
      <c r="D856" s="296"/>
      <c r="F856" s="295"/>
      <c r="G856" s="236"/>
      <c r="H856" s="236"/>
      <c r="I856" s="236"/>
      <c r="J856" s="240"/>
    </row>
    <row r="857" spans="3:10" ht="14.25" customHeight="1">
      <c r="C857" s="295"/>
      <c r="D857" s="296"/>
      <c r="F857" s="295"/>
      <c r="G857" s="236"/>
      <c r="H857" s="236"/>
      <c r="I857" s="236"/>
      <c r="J857" s="240"/>
    </row>
    <row r="858" spans="3:10" ht="14.25" customHeight="1">
      <c r="C858" s="295"/>
      <c r="D858" s="296"/>
      <c r="F858" s="295"/>
      <c r="G858" s="236"/>
      <c r="H858" s="236"/>
      <c r="I858" s="236"/>
      <c r="J858" s="240"/>
    </row>
    <row r="859" spans="3:10" ht="14.25" customHeight="1">
      <c r="C859" s="295"/>
      <c r="D859" s="296"/>
      <c r="F859" s="295"/>
      <c r="G859" s="236"/>
      <c r="H859" s="236"/>
      <c r="I859" s="236"/>
      <c r="J859" s="240"/>
    </row>
    <row r="860" spans="3:10" ht="14.25" customHeight="1">
      <c r="C860" s="295"/>
      <c r="D860" s="296"/>
      <c r="F860" s="295"/>
      <c r="G860" s="236"/>
      <c r="H860" s="236"/>
      <c r="I860" s="236"/>
      <c r="J860" s="240"/>
    </row>
    <row r="861" spans="3:10" ht="14.25" customHeight="1">
      <c r="C861" s="295"/>
      <c r="D861" s="296"/>
      <c r="F861" s="295"/>
      <c r="G861" s="236"/>
      <c r="H861" s="236"/>
      <c r="I861" s="236"/>
      <c r="J861" s="240"/>
    </row>
    <row r="862" spans="3:10" ht="14.25" customHeight="1">
      <c r="C862" s="295"/>
      <c r="D862" s="296"/>
      <c r="F862" s="295"/>
      <c r="G862" s="236"/>
      <c r="H862" s="236"/>
      <c r="I862" s="236"/>
      <c r="J862" s="240"/>
    </row>
    <row r="863" spans="3:10" ht="14.25" customHeight="1">
      <c r="C863" s="295"/>
      <c r="D863" s="296"/>
      <c r="F863" s="295"/>
      <c r="G863" s="236"/>
      <c r="H863" s="236"/>
      <c r="I863" s="236"/>
      <c r="J863" s="240"/>
    </row>
    <row r="864" spans="3:10" ht="14.25" customHeight="1">
      <c r="C864" s="295"/>
      <c r="D864" s="296"/>
      <c r="F864" s="295"/>
      <c r="G864" s="236"/>
      <c r="H864" s="236"/>
      <c r="I864" s="236"/>
      <c r="J864" s="240"/>
    </row>
    <row r="865" spans="3:10" ht="14.25" customHeight="1">
      <c r="C865" s="295"/>
      <c r="D865" s="296"/>
      <c r="F865" s="295"/>
      <c r="G865" s="236"/>
      <c r="H865" s="236"/>
      <c r="I865" s="236"/>
      <c r="J865" s="240"/>
    </row>
    <row r="866" spans="3:10" ht="14.25" customHeight="1">
      <c r="C866" s="295"/>
      <c r="D866" s="296"/>
      <c r="F866" s="295"/>
      <c r="G866" s="236"/>
      <c r="H866" s="236"/>
      <c r="I866" s="236"/>
      <c r="J866" s="240"/>
    </row>
    <row r="867" spans="3:10" ht="14.25" customHeight="1">
      <c r="C867" s="295"/>
      <c r="D867" s="296"/>
      <c r="F867" s="295"/>
      <c r="G867" s="236"/>
      <c r="H867" s="236"/>
      <c r="I867" s="236"/>
      <c r="J867" s="240"/>
    </row>
    <row r="868" spans="3:10" ht="14.25" customHeight="1">
      <c r="C868" s="295"/>
      <c r="D868" s="296"/>
      <c r="F868" s="295"/>
      <c r="G868" s="236"/>
      <c r="H868" s="236"/>
      <c r="I868" s="236"/>
      <c r="J868" s="240"/>
    </row>
    <row r="869" spans="3:10" ht="14.25" customHeight="1">
      <c r="C869" s="295"/>
      <c r="D869" s="296"/>
      <c r="F869" s="295"/>
      <c r="G869" s="236"/>
      <c r="H869" s="236"/>
      <c r="I869" s="236"/>
      <c r="J869" s="240"/>
    </row>
    <row r="870" spans="3:10" ht="14.25" customHeight="1">
      <c r="C870" s="295"/>
      <c r="D870" s="296"/>
      <c r="F870" s="295"/>
      <c r="G870" s="236"/>
      <c r="H870" s="236"/>
      <c r="I870" s="236"/>
      <c r="J870" s="240"/>
    </row>
    <row r="871" spans="3:10" ht="14.25" customHeight="1">
      <c r="C871" s="295"/>
      <c r="D871" s="296"/>
      <c r="F871" s="295"/>
      <c r="G871" s="236"/>
      <c r="H871" s="236"/>
      <c r="I871" s="236"/>
      <c r="J871" s="240"/>
    </row>
    <row r="872" spans="3:10" ht="14.25" customHeight="1">
      <c r="C872" s="295"/>
      <c r="D872" s="296"/>
      <c r="F872" s="295"/>
      <c r="G872" s="236"/>
      <c r="H872" s="236"/>
      <c r="I872" s="236"/>
      <c r="J872" s="240"/>
    </row>
    <row r="873" spans="3:10" ht="14.25" customHeight="1">
      <c r="C873" s="295"/>
      <c r="D873" s="296"/>
      <c r="F873" s="295"/>
      <c r="G873" s="236"/>
      <c r="H873" s="236"/>
      <c r="I873" s="236"/>
      <c r="J873" s="240"/>
    </row>
    <row r="874" spans="3:10" ht="14.25" customHeight="1">
      <c r="C874" s="295"/>
      <c r="D874" s="296"/>
      <c r="F874" s="295"/>
      <c r="G874" s="236"/>
      <c r="H874" s="236"/>
      <c r="I874" s="236"/>
      <c r="J874" s="240"/>
    </row>
    <row r="875" spans="3:10" ht="14.25" customHeight="1">
      <c r="C875" s="295"/>
      <c r="D875" s="296"/>
      <c r="F875" s="295"/>
      <c r="G875" s="236"/>
      <c r="H875" s="236"/>
      <c r="I875" s="236"/>
      <c r="J875" s="240"/>
    </row>
    <row r="876" spans="3:10" ht="14.25" customHeight="1">
      <c r="C876" s="295"/>
      <c r="D876" s="296"/>
      <c r="F876" s="295"/>
      <c r="G876" s="236"/>
      <c r="H876" s="236"/>
      <c r="I876" s="236"/>
      <c r="J876" s="240"/>
    </row>
    <row r="877" spans="3:10" ht="14.25" customHeight="1">
      <c r="C877" s="295"/>
      <c r="D877" s="296"/>
      <c r="F877" s="295"/>
      <c r="G877" s="236"/>
      <c r="H877" s="236"/>
      <c r="I877" s="236"/>
      <c r="J877" s="240"/>
    </row>
    <row r="878" spans="3:10" ht="14.25" customHeight="1">
      <c r="C878" s="295"/>
      <c r="D878" s="296"/>
      <c r="F878" s="295"/>
      <c r="G878" s="236"/>
      <c r="H878" s="236"/>
      <c r="I878" s="236"/>
      <c r="J878" s="240"/>
    </row>
    <row r="879" spans="3:10" ht="14.25" customHeight="1">
      <c r="C879" s="295"/>
      <c r="D879" s="296"/>
      <c r="F879" s="295"/>
      <c r="G879" s="236"/>
      <c r="H879" s="236"/>
      <c r="I879" s="236"/>
      <c r="J879" s="240"/>
    </row>
    <row r="880" spans="3:10" ht="14.25" customHeight="1">
      <c r="C880" s="295"/>
      <c r="D880" s="296"/>
      <c r="F880" s="295"/>
      <c r="G880" s="236"/>
      <c r="H880" s="236"/>
      <c r="I880" s="236"/>
      <c r="J880" s="240"/>
    </row>
    <row r="881" spans="3:10" ht="14.25" customHeight="1">
      <c r="C881" s="295"/>
      <c r="D881" s="296"/>
      <c r="F881" s="295"/>
      <c r="G881" s="236"/>
      <c r="H881" s="236"/>
      <c r="I881" s="236"/>
      <c r="J881" s="240"/>
    </row>
    <row r="882" spans="3:10" ht="14.25" customHeight="1">
      <c r="C882" s="295"/>
      <c r="D882" s="296"/>
      <c r="F882" s="295"/>
      <c r="G882" s="236"/>
      <c r="H882" s="236"/>
      <c r="I882" s="236"/>
      <c r="J882" s="240"/>
    </row>
    <row r="883" spans="3:10" ht="14.25" customHeight="1">
      <c r="C883" s="295"/>
      <c r="D883" s="296"/>
      <c r="F883" s="295"/>
      <c r="G883" s="236"/>
      <c r="H883" s="236"/>
      <c r="I883" s="236"/>
      <c r="J883" s="240"/>
    </row>
    <row r="884" spans="3:10" ht="14.25" customHeight="1">
      <c r="C884" s="295"/>
      <c r="D884" s="296"/>
      <c r="F884" s="295"/>
      <c r="G884" s="236"/>
      <c r="H884" s="236"/>
      <c r="I884" s="236"/>
      <c r="J884" s="240"/>
    </row>
    <row r="885" spans="3:10" ht="14.25" customHeight="1">
      <c r="C885" s="295"/>
      <c r="D885" s="296"/>
      <c r="F885" s="295"/>
      <c r="G885" s="236"/>
      <c r="H885" s="236"/>
      <c r="I885" s="236"/>
      <c r="J885" s="240"/>
    </row>
    <row r="886" spans="3:10" ht="14.25" customHeight="1">
      <c r="C886" s="295"/>
      <c r="D886" s="296"/>
      <c r="F886" s="295"/>
      <c r="G886" s="236"/>
      <c r="H886" s="236"/>
      <c r="I886" s="236"/>
      <c r="J886" s="240"/>
    </row>
    <row r="887" spans="3:10" ht="14.25" customHeight="1">
      <c r="C887" s="295"/>
      <c r="D887" s="296"/>
      <c r="F887" s="295"/>
      <c r="G887" s="236"/>
      <c r="H887" s="236"/>
      <c r="I887" s="236"/>
      <c r="J887" s="240"/>
    </row>
    <row r="888" spans="3:10" ht="14.25" customHeight="1">
      <c r="C888" s="295"/>
      <c r="D888" s="296"/>
      <c r="F888" s="295"/>
      <c r="G888" s="236"/>
      <c r="H888" s="236"/>
      <c r="I888" s="236"/>
      <c r="J888" s="240"/>
    </row>
    <row r="889" spans="3:10" ht="14.25" customHeight="1">
      <c r="C889" s="295"/>
      <c r="D889" s="296"/>
      <c r="F889" s="295"/>
      <c r="G889" s="236"/>
      <c r="H889" s="236"/>
      <c r="I889" s="236"/>
      <c r="J889" s="240"/>
    </row>
    <row r="890" spans="3:10" ht="14.25" customHeight="1">
      <c r="C890" s="295"/>
      <c r="D890" s="296"/>
      <c r="F890" s="295"/>
      <c r="G890" s="236"/>
      <c r="H890" s="236"/>
      <c r="I890" s="236"/>
      <c r="J890" s="240"/>
    </row>
    <row r="891" spans="3:10" ht="14.25" customHeight="1">
      <c r="C891" s="295"/>
      <c r="D891" s="296"/>
      <c r="F891" s="295"/>
      <c r="G891" s="236"/>
      <c r="H891" s="236"/>
      <c r="I891" s="236"/>
      <c r="J891" s="240"/>
    </row>
    <row r="892" spans="3:10" ht="14.25" customHeight="1">
      <c r="C892" s="295"/>
      <c r="D892" s="296"/>
      <c r="F892" s="295"/>
      <c r="G892" s="236"/>
      <c r="H892" s="236"/>
      <c r="I892" s="236"/>
      <c r="J892" s="240"/>
    </row>
    <row r="893" spans="3:10" ht="14.25" customHeight="1">
      <c r="C893" s="295"/>
      <c r="D893" s="296"/>
      <c r="F893" s="295"/>
      <c r="G893" s="236"/>
      <c r="H893" s="236"/>
      <c r="I893" s="236"/>
      <c r="J893" s="240"/>
    </row>
    <row r="894" spans="3:10" ht="14.25" customHeight="1">
      <c r="C894" s="295"/>
      <c r="D894" s="296"/>
      <c r="F894" s="295"/>
      <c r="G894" s="236"/>
      <c r="H894" s="236"/>
      <c r="I894" s="236"/>
      <c r="J894" s="240"/>
    </row>
    <row r="895" spans="3:10" ht="14.25" customHeight="1">
      <c r="C895" s="295"/>
      <c r="D895" s="296"/>
      <c r="F895" s="295"/>
      <c r="G895" s="236"/>
      <c r="H895" s="236"/>
      <c r="I895" s="236"/>
      <c r="J895" s="240"/>
    </row>
    <row r="896" spans="3:10" ht="14.25" customHeight="1">
      <c r="C896" s="295"/>
      <c r="D896" s="296"/>
      <c r="F896" s="295"/>
      <c r="G896" s="236"/>
      <c r="H896" s="236"/>
      <c r="I896" s="236"/>
      <c r="J896" s="240"/>
    </row>
    <row r="897" spans="3:10" ht="14.25" customHeight="1">
      <c r="C897" s="295"/>
      <c r="D897" s="296"/>
      <c r="F897" s="295"/>
      <c r="G897" s="236"/>
      <c r="H897" s="236"/>
      <c r="I897" s="236"/>
      <c r="J897" s="240"/>
    </row>
    <row r="898" spans="3:10" ht="14.25" customHeight="1">
      <c r="C898" s="295"/>
      <c r="D898" s="296"/>
      <c r="F898" s="295"/>
      <c r="G898" s="236"/>
      <c r="H898" s="236"/>
      <c r="I898" s="236"/>
      <c r="J898" s="240"/>
    </row>
    <row r="899" spans="3:10" ht="14.25" customHeight="1">
      <c r="C899" s="295"/>
      <c r="D899" s="296"/>
      <c r="F899" s="295"/>
      <c r="G899" s="236"/>
      <c r="H899" s="236"/>
      <c r="I899" s="236"/>
      <c r="J899" s="240"/>
    </row>
    <row r="900" spans="3:10" ht="14.25" customHeight="1">
      <c r="C900" s="295"/>
      <c r="D900" s="296"/>
      <c r="F900" s="295"/>
      <c r="G900" s="236"/>
      <c r="H900" s="236"/>
      <c r="I900" s="236"/>
      <c r="J900" s="240"/>
    </row>
    <row r="901" spans="3:10" ht="14.25" customHeight="1">
      <c r="C901" s="295"/>
      <c r="D901" s="296"/>
      <c r="F901" s="295"/>
      <c r="G901" s="236"/>
      <c r="H901" s="236"/>
      <c r="I901" s="236"/>
      <c r="J901" s="240"/>
    </row>
    <row r="902" spans="3:10" ht="14.25" customHeight="1">
      <c r="C902" s="295"/>
      <c r="D902" s="296"/>
      <c r="F902" s="295"/>
      <c r="G902" s="236"/>
      <c r="H902" s="236"/>
      <c r="I902" s="236"/>
      <c r="J902" s="240"/>
    </row>
    <row r="903" spans="3:10" ht="14.25" customHeight="1">
      <c r="C903" s="295"/>
      <c r="D903" s="296"/>
      <c r="F903" s="295"/>
      <c r="G903" s="236"/>
      <c r="H903" s="236"/>
      <c r="I903" s="236"/>
      <c r="J903" s="240"/>
    </row>
    <row r="904" spans="3:10" ht="14.25" customHeight="1">
      <c r="C904" s="295"/>
      <c r="D904" s="296"/>
      <c r="F904" s="295"/>
      <c r="G904" s="236"/>
      <c r="H904" s="236"/>
      <c r="I904" s="236"/>
      <c r="J904" s="240"/>
    </row>
    <row r="905" spans="3:10" ht="14.25" customHeight="1">
      <c r="C905" s="295"/>
      <c r="D905" s="296"/>
      <c r="F905" s="295"/>
      <c r="G905" s="236"/>
      <c r="H905" s="236"/>
      <c r="I905" s="236"/>
      <c r="J905" s="240"/>
    </row>
    <row r="906" spans="3:10" ht="14.25" customHeight="1">
      <c r="C906" s="295"/>
      <c r="D906" s="296"/>
      <c r="F906" s="295"/>
      <c r="G906" s="236"/>
      <c r="H906" s="236"/>
      <c r="I906" s="236"/>
      <c r="J906" s="240"/>
    </row>
    <row r="907" spans="3:10" ht="14.25" customHeight="1">
      <c r="C907" s="295"/>
      <c r="D907" s="296"/>
      <c r="F907" s="295"/>
      <c r="G907" s="236"/>
      <c r="H907" s="236"/>
      <c r="I907" s="236"/>
      <c r="J907" s="240"/>
    </row>
    <row r="908" spans="3:10" ht="14.25" customHeight="1">
      <c r="C908" s="295"/>
      <c r="D908" s="296"/>
      <c r="F908" s="295"/>
      <c r="G908" s="236"/>
      <c r="H908" s="236"/>
      <c r="I908" s="236"/>
      <c r="J908" s="240"/>
    </row>
    <row r="909" spans="3:10" ht="14.25" customHeight="1">
      <c r="C909" s="295"/>
      <c r="D909" s="296"/>
      <c r="F909" s="295"/>
      <c r="G909" s="236"/>
      <c r="H909" s="236"/>
      <c r="I909" s="236"/>
      <c r="J909" s="240"/>
    </row>
    <row r="910" spans="3:10" ht="14.25" customHeight="1">
      <c r="C910" s="295"/>
      <c r="D910" s="296"/>
      <c r="F910" s="295"/>
      <c r="G910" s="236"/>
      <c r="H910" s="236"/>
      <c r="I910" s="236"/>
      <c r="J910" s="240"/>
    </row>
    <row r="911" spans="3:10" ht="14.25" customHeight="1">
      <c r="C911" s="295"/>
      <c r="D911" s="296"/>
      <c r="F911" s="295"/>
      <c r="G911" s="236"/>
      <c r="H911" s="236"/>
      <c r="I911" s="236"/>
      <c r="J911" s="240"/>
    </row>
    <row r="912" spans="3:10" ht="14.25" customHeight="1">
      <c r="C912" s="295"/>
      <c r="D912" s="296"/>
      <c r="F912" s="295"/>
      <c r="G912" s="236"/>
      <c r="H912" s="236"/>
      <c r="I912" s="236"/>
      <c r="J912" s="240"/>
    </row>
    <row r="913" spans="3:10" ht="14.25" customHeight="1">
      <c r="C913" s="295"/>
      <c r="D913" s="296"/>
      <c r="F913" s="295"/>
      <c r="G913" s="236"/>
      <c r="H913" s="236"/>
      <c r="I913" s="236"/>
      <c r="J913" s="240"/>
    </row>
    <row r="914" spans="3:10" ht="14.25" customHeight="1">
      <c r="C914" s="295"/>
      <c r="D914" s="296"/>
      <c r="F914" s="295"/>
      <c r="G914" s="236"/>
      <c r="H914" s="236"/>
      <c r="I914" s="236"/>
      <c r="J914" s="240"/>
    </row>
    <row r="915" spans="3:10" ht="14.25" customHeight="1">
      <c r="C915" s="295"/>
      <c r="D915" s="296"/>
      <c r="F915" s="295"/>
      <c r="G915" s="236"/>
      <c r="H915" s="236"/>
      <c r="I915" s="236"/>
      <c r="J915" s="240"/>
    </row>
    <row r="916" spans="3:10" ht="14.25" customHeight="1">
      <c r="C916" s="295"/>
      <c r="D916" s="296"/>
      <c r="F916" s="295"/>
      <c r="G916" s="236"/>
      <c r="H916" s="236"/>
      <c r="I916" s="236"/>
      <c r="J916" s="240"/>
    </row>
    <row r="917" spans="3:10" ht="14.25" customHeight="1">
      <c r="C917" s="295"/>
      <c r="D917" s="296"/>
      <c r="F917" s="295"/>
      <c r="G917" s="236"/>
      <c r="H917" s="236"/>
      <c r="I917" s="236"/>
      <c r="J917" s="240"/>
    </row>
    <row r="918" spans="3:10" ht="14.25" customHeight="1">
      <c r="C918" s="295"/>
      <c r="D918" s="296"/>
      <c r="F918" s="295"/>
      <c r="G918" s="236"/>
      <c r="H918" s="236"/>
      <c r="I918" s="236"/>
      <c r="J918" s="240"/>
    </row>
    <row r="919" spans="3:10" ht="14.25" customHeight="1">
      <c r="C919" s="295"/>
      <c r="D919" s="296"/>
      <c r="F919" s="295"/>
      <c r="G919" s="236"/>
      <c r="H919" s="236"/>
      <c r="I919" s="236"/>
      <c r="J919" s="240"/>
    </row>
    <row r="920" spans="3:10" ht="14.25" customHeight="1">
      <c r="C920" s="295"/>
      <c r="D920" s="296"/>
      <c r="F920" s="295"/>
      <c r="G920" s="236"/>
      <c r="H920" s="236"/>
      <c r="I920" s="236"/>
      <c r="J920" s="240"/>
    </row>
    <row r="921" spans="3:10" ht="14.25" customHeight="1">
      <c r="C921" s="295"/>
      <c r="D921" s="296"/>
      <c r="F921" s="295"/>
      <c r="G921" s="236"/>
      <c r="H921" s="236"/>
      <c r="I921" s="236"/>
      <c r="J921" s="240"/>
    </row>
    <row r="922" spans="3:10" ht="14.25" customHeight="1">
      <c r="C922" s="295"/>
      <c r="D922" s="296"/>
      <c r="F922" s="295"/>
      <c r="G922" s="236"/>
      <c r="H922" s="236"/>
      <c r="I922" s="236"/>
      <c r="J922" s="240"/>
    </row>
    <row r="923" spans="3:10" ht="14.25" customHeight="1">
      <c r="C923" s="295"/>
      <c r="D923" s="296"/>
      <c r="F923" s="295"/>
      <c r="G923" s="236"/>
      <c r="H923" s="236"/>
      <c r="I923" s="236"/>
      <c r="J923" s="240"/>
    </row>
    <row r="924" spans="3:10" ht="14.25" customHeight="1">
      <c r="C924" s="295"/>
      <c r="D924" s="296"/>
      <c r="F924" s="295"/>
      <c r="G924" s="236"/>
      <c r="H924" s="236"/>
      <c r="I924" s="236"/>
      <c r="J924" s="240"/>
    </row>
    <row r="925" spans="3:10" ht="14.25" customHeight="1">
      <c r="C925" s="295"/>
      <c r="D925" s="296"/>
      <c r="F925" s="295"/>
      <c r="G925" s="236"/>
      <c r="H925" s="236"/>
      <c r="I925" s="236"/>
      <c r="J925" s="240"/>
    </row>
    <row r="926" spans="3:10" ht="14.25" customHeight="1">
      <c r="C926" s="295"/>
      <c r="D926" s="296"/>
      <c r="F926" s="295"/>
      <c r="G926" s="236"/>
      <c r="H926" s="236"/>
      <c r="I926" s="236"/>
      <c r="J926" s="240"/>
    </row>
    <row r="927" spans="3:10" ht="14.25" customHeight="1">
      <c r="C927" s="295"/>
      <c r="D927" s="296"/>
      <c r="F927" s="295"/>
      <c r="G927" s="236"/>
      <c r="H927" s="236"/>
      <c r="I927" s="236"/>
      <c r="J927" s="240"/>
    </row>
    <row r="928" spans="3:10" ht="14.25" customHeight="1">
      <c r="C928" s="295"/>
      <c r="D928" s="296"/>
      <c r="F928" s="295"/>
      <c r="G928" s="236"/>
      <c r="H928" s="236"/>
      <c r="I928" s="236"/>
      <c r="J928" s="240"/>
    </row>
    <row r="929" spans="3:10" ht="14.25" customHeight="1">
      <c r="C929" s="295"/>
      <c r="D929" s="296"/>
      <c r="F929" s="295"/>
      <c r="G929" s="236"/>
      <c r="H929" s="236"/>
      <c r="I929" s="236"/>
      <c r="J929" s="240"/>
    </row>
    <row r="930" spans="3:10" ht="14.25" customHeight="1">
      <c r="C930" s="295"/>
      <c r="D930" s="296"/>
      <c r="F930" s="295"/>
      <c r="G930" s="236"/>
      <c r="H930" s="236"/>
      <c r="I930" s="236"/>
      <c r="J930" s="240"/>
    </row>
    <row r="931" spans="3:10" ht="14.25" customHeight="1">
      <c r="C931" s="295"/>
      <c r="D931" s="296"/>
      <c r="F931" s="295"/>
      <c r="G931" s="236"/>
      <c r="H931" s="236"/>
      <c r="I931" s="236"/>
      <c r="J931" s="240"/>
    </row>
    <row r="932" spans="3:10" ht="14.25" customHeight="1">
      <c r="C932" s="295"/>
      <c r="D932" s="296"/>
      <c r="F932" s="295"/>
      <c r="G932" s="236"/>
      <c r="H932" s="236"/>
      <c r="I932" s="236"/>
      <c r="J932" s="240"/>
    </row>
    <row r="933" spans="3:10" ht="14.25" customHeight="1">
      <c r="C933" s="295"/>
      <c r="D933" s="296"/>
      <c r="F933" s="295"/>
      <c r="G933" s="236"/>
      <c r="H933" s="236"/>
      <c r="I933" s="236"/>
      <c r="J933" s="240"/>
    </row>
    <row r="934" spans="3:10" ht="14.25" customHeight="1">
      <c r="C934" s="295"/>
      <c r="D934" s="296"/>
      <c r="F934" s="295"/>
      <c r="G934" s="236"/>
      <c r="H934" s="236"/>
      <c r="I934" s="236"/>
      <c r="J934" s="240"/>
    </row>
    <row r="935" spans="3:10" ht="14.25" customHeight="1">
      <c r="C935" s="295"/>
      <c r="D935" s="296"/>
      <c r="F935" s="295"/>
      <c r="G935" s="236"/>
      <c r="H935" s="236"/>
      <c r="I935" s="236"/>
      <c r="J935" s="240"/>
    </row>
    <row r="936" spans="3:10" ht="14.25" customHeight="1">
      <c r="C936" s="295"/>
      <c r="D936" s="296"/>
      <c r="F936" s="295"/>
      <c r="G936" s="236"/>
      <c r="H936" s="236"/>
      <c r="I936" s="236"/>
      <c r="J936" s="240"/>
    </row>
    <row r="937" spans="3:10" ht="14.25" customHeight="1">
      <c r="C937" s="295"/>
      <c r="D937" s="296"/>
      <c r="F937" s="295"/>
      <c r="G937" s="236"/>
      <c r="H937" s="236"/>
      <c r="I937" s="236"/>
      <c r="J937" s="240"/>
    </row>
    <row r="938" spans="3:10" ht="14.25" customHeight="1">
      <c r="C938" s="295"/>
      <c r="D938" s="296"/>
      <c r="F938" s="295"/>
      <c r="G938" s="236"/>
      <c r="H938" s="236"/>
      <c r="I938" s="236"/>
      <c r="J938" s="240"/>
    </row>
    <row r="939" spans="3:10" ht="14.25" customHeight="1">
      <c r="C939" s="295"/>
      <c r="D939" s="296"/>
      <c r="F939" s="295"/>
      <c r="G939" s="236"/>
      <c r="H939" s="236"/>
      <c r="I939" s="236"/>
      <c r="J939" s="240"/>
    </row>
    <row r="940" spans="3:10" ht="14.25" customHeight="1">
      <c r="C940" s="295"/>
      <c r="D940" s="296"/>
      <c r="F940" s="295"/>
      <c r="G940" s="236"/>
      <c r="H940" s="236"/>
      <c r="I940" s="236"/>
      <c r="J940" s="240"/>
    </row>
    <row r="941" spans="3:10" ht="14.25" customHeight="1">
      <c r="C941" s="295"/>
      <c r="D941" s="296"/>
      <c r="F941" s="295"/>
      <c r="G941" s="236"/>
      <c r="H941" s="236"/>
      <c r="I941" s="236"/>
      <c r="J941" s="240"/>
    </row>
    <row r="942" spans="3:10" ht="14.25" customHeight="1">
      <c r="C942" s="295"/>
      <c r="D942" s="296"/>
      <c r="F942" s="295"/>
      <c r="G942" s="236"/>
      <c r="H942" s="236"/>
      <c r="I942" s="236"/>
      <c r="J942" s="240"/>
    </row>
    <row r="943" spans="3:10" ht="14.25" customHeight="1">
      <c r="C943" s="295"/>
      <c r="D943" s="296"/>
      <c r="F943" s="295"/>
      <c r="G943" s="236"/>
      <c r="H943" s="236"/>
      <c r="I943" s="236"/>
      <c r="J943" s="240"/>
    </row>
    <row r="944" spans="3:10" ht="14.25" customHeight="1">
      <c r="C944" s="295"/>
      <c r="D944" s="296"/>
      <c r="F944" s="295"/>
      <c r="G944" s="236"/>
      <c r="H944" s="236"/>
      <c r="I944" s="236"/>
      <c r="J944" s="240"/>
    </row>
    <row r="945" spans="3:10" ht="14.25" customHeight="1">
      <c r="C945" s="295"/>
      <c r="D945" s="296"/>
      <c r="F945" s="295"/>
      <c r="G945" s="236"/>
      <c r="H945" s="236"/>
      <c r="I945" s="236"/>
      <c r="J945" s="240"/>
    </row>
    <row r="946" spans="3:10" ht="14.25" customHeight="1">
      <c r="C946" s="295"/>
      <c r="D946" s="296"/>
      <c r="F946" s="295"/>
      <c r="G946" s="236"/>
      <c r="H946" s="236"/>
      <c r="I946" s="236"/>
      <c r="J946" s="240"/>
    </row>
    <row r="947" spans="3:10" ht="14.25" customHeight="1">
      <c r="C947" s="295"/>
      <c r="D947" s="296"/>
      <c r="F947" s="295"/>
      <c r="G947" s="236"/>
      <c r="H947" s="236"/>
      <c r="I947" s="236"/>
      <c r="J947" s="240"/>
    </row>
    <row r="948" spans="3:10" ht="14.25" customHeight="1">
      <c r="C948" s="295"/>
      <c r="D948" s="296"/>
      <c r="F948" s="295"/>
      <c r="G948" s="236"/>
      <c r="H948" s="236"/>
      <c r="I948" s="236"/>
      <c r="J948" s="240"/>
    </row>
    <row r="949" spans="3:10" ht="14.25" customHeight="1">
      <c r="C949" s="295"/>
      <c r="D949" s="296"/>
      <c r="F949" s="295"/>
      <c r="G949" s="236"/>
      <c r="H949" s="236"/>
      <c r="I949" s="236"/>
      <c r="J949" s="240"/>
    </row>
    <row r="950" spans="3:10" ht="14.25" customHeight="1">
      <c r="C950" s="295"/>
      <c r="D950" s="296"/>
      <c r="F950" s="295"/>
      <c r="G950" s="236"/>
      <c r="H950" s="236"/>
      <c r="I950" s="236"/>
      <c r="J950" s="240"/>
    </row>
    <row r="951" spans="3:10" ht="14.25" customHeight="1">
      <c r="C951" s="295"/>
      <c r="D951" s="296"/>
      <c r="F951" s="295"/>
      <c r="G951" s="236"/>
      <c r="H951" s="236"/>
      <c r="I951" s="236"/>
      <c r="J951" s="240"/>
    </row>
    <row r="952" spans="3:10" ht="14.25" customHeight="1">
      <c r="C952" s="295"/>
      <c r="D952" s="296"/>
      <c r="F952" s="295"/>
      <c r="G952" s="236"/>
      <c r="H952" s="236"/>
      <c r="I952" s="236"/>
      <c r="J952" s="240"/>
    </row>
    <row r="953" spans="3:10" ht="14.25" customHeight="1">
      <c r="C953" s="295"/>
      <c r="D953" s="296"/>
      <c r="F953" s="295"/>
      <c r="G953" s="236"/>
      <c r="H953" s="236"/>
      <c r="I953" s="236"/>
      <c r="J953" s="240"/>
    </row>
    <row r="954" spans="3:10" ht="14.25" customHeight="1">
      <c r="C954" s="295"/>
      <c r="D954" s="296"/>
      <c r="F954" s="295"/>
      <c r="G954" s="236"/>
      <c r="H954" s="236"/>
      <c r="I954" s="236"/>
      <c r="J954" s="240"/>
    </row>
    <row r="955" spans="3:10" ht="14.25" customHeight="1">
      <c r="C955" s="295"/>
      <c r="D955" s="296"/>
      <c r="F955" s="295"/>
      <c r="G955" s="236"/>
      <c r="H955" s="236"/>
      <c r="I955" s="236"/>
      <c r="J955" s="240"/>
    </row>
    <row r="956" spans="3:10" ht="14.25" customHeight="1">
      <c r="C956" s="295"/>
      <c r="D956" s="296"/>
      <c r="F956" s="295"/>
      <c r="G956" s="236"/>
      <c r="H956" s="236"/>
      <c r="I956" s="236"/>
      <c r="J956" s="240"/>
    </row>
    <row r="957" spans="3:10" ht="14.25" customHeight="1">
      <c r="C957" s="295"/>
      <c r="D957" s="296"/>
      <c r="F957" s="295"/>
      <c r="G957" s="236"/>
      <c r="H957" s="236"/>
      <c r="I957" s="236"/>
      <c r="J957" s="240"/>
    </row>
    <row r="958" spans="3:10" ht="14.25" customHeight="1">
      <c r="C958" s="295"/>
      <c r="D958" s="296"/>
      <c r="F958" s="295"/>
      <c r="G958" s="236"/>
      <c r="H958" s="236"/>
      <c r="I958" s="236"/>
      <c r="J958" s="240"/>
    </row>
    <row r="959" spans="3:10" ht="14.25" customHeight="1">
      <c r="C959" s="295"/>
      <c r="D959" s="296"/>
      <c r="F959" s="295"/>
      <c r="G959" s="236"/>
      <c r="H959" s="236"/>
      <c r="I959" s="236"/>
      <c r="J959" s="240"/>
    </row>
    <row r="960" spans="3:10" ht="14.25" customHeight="1">
      <c r="C960" s="295"/>
      <c r="D960" s="296"/>
      <c r="F960" s="295"/>
      <c r="G960" s="236"/>
      <c r="H960" s="236"/>
      <c r="I960" s="236"/>
      <c r="J960" s="240"/>
    </row>
    <row r="961" spans="3:10" ht="14.25" customHeight="1">
      <c r="C961" s="295"/>
      <c r="D961" s="296"/>
      <c r="F961" s="295"/>
      <c r="G961" s="236"/>
      <c r="H961" s="236"/>
      <c r="I961" s="236"/>
      <c r="J961" s="240"/>
    </row>
    <row r="962" spans="3:10" ht="14.25" customHeight="1">
      <c r="C962" s="295"/>
      <c r="D962" s="296"/>
      <c r="F962" s="295"/>
      <c r="G962" s="236"/>
      <c r="H962" s="236"/>
      <c r="I962" s="236"/>
      <c r="J962" s="240"/>
    </row>
    <row r="963" spans="3:10" ht="14.25" customHeight="1">
      <c r="C963" s="295"/>
      <c r="D963" s="296"/>
      <c r="F963" s="295"/>
      <c r="G963" s="236"/>
      <c r="H963" s="236"/>
      <c r="I963" s="236"/>
      <c r="J963" s="240"/>
    </row>
    <row r="964" spans="3:10" ht="14.25" customHeight="1">
      <c r="C964" s="295"/>
      <c r="D964" s="296"/>
      <c r="F964" s="295"/>
      <c r="G964" s="236"/>
      <c r="H964" s="236"/>
      <c r="I964" s="236"/>
      <c r="J964" s="240"/>
    </row>
    <row r="965" spans="3:10" ht="14.25" customHeight="1">
      <c r="C965" s="295"/>
      <c r="D965" s="296"/>
      <c r="F965" s="295"/>
      <c r="G965" s="236"/>
      <c r="H965" s="236"/>
      <c r="I965" s="236"/>
      <c r="J965" s="240"/>
    </row>
    <row r="966" spans="3:10" ht="14.25" customHeight="1">
      <c r="C966" s="295"/>
      <c r="D966" s="296"/>
      <c r="F966" s="295"/>
      <c r="G966" s="236"/>
      <c r="H966" s="236"/>
      <c r="I966" s="236"/>
      <c r="J966" s="240"/>
    </row>
    <row r="967" spans="3:10" ht="14.25" customHeight="1">
      <c r="C967" s="295"/>
      <c r="D967" s="296"/>
      <c r="F967" s="295"/>
      <c r="G967" s="236"/>
      <c r="H967" s="236"/>
      <c r="I967" s="236"/>
      <c r="J967" s="240"/>
    </row>
    <row r="968" spans="3:10" ht="14.25" customHeight="1">
      <c r="C968" s="295"/>
      <c r="D968" s="296"/>
      <c r="F968" s="295"/>
      <c r="G968" s="236"/>
      <c r="H968" s="236"/>
      <c r="I968" s="236"/>
      <c r="J968" s="240"/>
    </row>
    <row r="969" spans="3:10" ht="14.25" customHeight="1">
      <c r="C969" s="295"/>
      <c r="D969" s="296"/>
      <c r="F969" s="295"/>
      <c r="G969" s="236"/>
      <c r="H969" s="236"/>
      <c r="I969" s="236"/>
      <c r="J969" s="240"/>
    </row>
    <row r="970" spans="3:10" ht="14.25" customHeight="1">
      <c r="C970" s="295"/>
      <c r="D970" s="296"/>
      <c r="F970" s="295"/>
      <c r="G970" s="236"/>
      <c r="H970" s="236"/>
      <c r="I970" s="236"/>
      <c r="J970" s="240"/>
    </row>
    <row r="971" spans="3:10" ht="14.25" customHeight="1">
      <c r="C971" s="295"/>
      <c r="D971" s="296"/>
      <c r="F971" s="295"/>
      <c r="G971" s="236"/>
      <c r="H971" s="236"/>
      <c r="I971" s="236"/>
      <c r="J971" s="240"/>
    </row>
    <row r="972" spans="3:10" ht="14.25" customHeight="1">
      <c r="C972" s="295"/>
      <c r="D972" s="296"/>
      <c r="F972" s="295"/>
      <c r="G972" s="236"/>
      <c r="H972" s="236"/>
      <c r="I972" s="236"/>
      <c r="J972" s="240"/>
    </row>
    <row r="973" spans="3:10" ht="14.25" customHeight="1">
      <c r="C973" s="295"/>
      <c r="D973" s="296"/>
      <c r="F973" s="295"/>
      <c r="G973" s="236"/>
      <c r="H973" s="236"/>
      <c r="I973" s="236"/>
      <c r="J973" s="240"/>
    </row>
    <row r="974" spans="3:10" ht="14.25" customHeight="1">
      <c r="C974" s="295"/>
      <c r="D974" s="296"/>
      <c r="F974" s="295"/>
      <c r="G974" s="236"/>
      <c r="H974" s="236"/>
      <c r="I974" s="236"/>
      <c r="J974" s="240"/>
    </row>
    <row r="975" spans="3:10" ht="14.25" customHeight="1">
      <c r="C975" s="295"/>
      <c r="D975" s="296"/>
      <c r="F975" s="295"/>
      <c r="G975" s="236"/>
      <c r="H975" s="236"/>
      <c r="I975" s="236"/>
      <c r="J975" s="240"/>
    </row>
    <row r="976" spans="3:10" ht="14.25" customHeight="1">
      <c r="C976" s="295"/>
      <c r="D976" s="296"/>
      <c r="F976" s="295"/>
      <c r="G976" s="236"/>
      <c r="H976" s="236"/>
      <c r="I976" s="236"/>
      <c r="J976" s="240"/>
    </row>
    <row r="977" spans="3:10" ht="14.25" customHeight="1">
      <c r="C977" s="295"/>
      <c r="D977" s="296"/>
      <c r="F977" s="295"/>
      <c r="G977" s="236"/>
      <c r="H977" s="236"/>
      <c r="I977" s="236"/>
      <c r="J977" s="240"/>
    </row>
    <row r="978" spans="3:10" ht="14.25" customHeight="1">
      <c r="C978" s="295"/>
      <c r="D978" s="296"/>
      <c r="F978" s="295"/>
      <c r="G978" s="236"/>
      <c r="H978" s="236"/>
      <c r="I978" s="236"/>
      <c r="J978" s="240"/>
    </row>
    <row r="979" spans="3:10" ht="14.25" customHeight="1">
      <c r="C979" s="295"/>
      <c r="D979" s="296"/>
      <c r="F979" s="295"/>
      <c r="G979" s="236"/>
      <c r="H979" s="236"/>
      <c r="I979" s="236"/>
      <c r="J979" s="240"/>
    </row>
    <row r="980" spans="3:10" ht="14.25" customHeight="1">
      <c r="C980" s="295"/>
      <c r="D980" s="296"/>
      <c r="F980" s="295"/>
      <c r="G980" s="236"/>
      <c r="H980" s="236"/>
      <c r="I980" s="236"/>
      <c r="J980" s="240"/>
    </row>
    <row r="981" spans="3:10" ht="14.25" customHeight="1">
      <c r="C981" s="295"/>
      <c r="D981" s="296"/>
      <c r="F981" s="295"/>
      <c r="G981" s="236"/>
      <c r="H981" s="236"/>
      <c r="I981" s="236"/>
      <c r="J981" s="240"/>
    </row>
    <row r="982" spans="3:10" ht="14.25" customHeight="1">
      <c r="C982" s="295"/>
      <c r="D982" s="296"/>
      <c r="F982" s="295"/>
      <c r="G982" s="236"/>
      <c r="H982" s="236"/>
      <c r="I982" s="236"/>
      <c r="J982" s="240"/>
    </row>
    <row r="983" spans="3:10" ht="14.25" customHeight="1">
      <c r="C983" s="295"/>
      <c r="D983" s="296"/>
      <c r="F983" s="295"/>
      <c r="G983" s="236"/>
      <c r="H983" s="236"/>
      <c r="I983" s="236"/>
      <c r="J983" s="240"/>
    </row>
    <row r="984" spans="3:10" ht="14.25" customHeight="1">
      <c r="C984" s="295"/>
      <c r="D984" s="296"/>
      <c r="F984" s="295"/>
      <c r="G984" s="236"/>
      <c r="H984" s="236"/>
      <c r="I984" s="236"/>
      <c r="J984" s="240"/>
    </row>
    <row r="985" spans="3:10" ht="14.25" customHeight="1">
      <c r="C985" s="295"/>
      <c r="D985" s="296"/>
      <c r="F985" s="295"/>
      <c r="G985" s="236"/>
      <c r="H985" s="236"/>
      <c r="I985" s="236"/>
      <c r="J985" s="240"/>
    </row>
    <row r="986" spans="3:10" ht="14.25" customHeight="1">
      <c r="C986" s="295"/>
      <c r="D986" s="296"/>
      <c r="F986" s="295"/>
      <c r="G986" s="236"/>
      <c r="H986" s="236"/>
      <c r="I986" s="236"/>
      <c r="J986" s="240"/>
    </row>
    <row r="987" spans="3:10" ht="14.25" customHeight="1">
      <c r="C987" s="295"/>
      <c r="D987" s="296"/>
      <c r="F987" s="295"/>
      <c r="G987" s="236"/>
      <c r="H987" s="236"/>
      <c r="I987" s="236"/>
      <c r="J987" s="240"/>
    </row>
    <row r="988" spans="3:10" ht="14.25" customHeight="1">
      <c r="C988" s="295"/>
      <c r="D988" s="296"/>
      <c r="F988" s="295"/>
      <c r="G988" s="236"/>
      <c r="H988" s="236"/>
      <c r="I988" s="236"/>
      <c r="J988" s="240"/>
    </row>
    <row r="989" spans="3:10" ht="14.25" customHeight="1">
      <c r="C989" s="295"/>
      <c r="D989" s="296"/>
      <c r="F989" s="295"/>
      <c r="G989" s="236"/>
      <c r="H989" s="236"/>
      <c r="I989" s="236"/>
      <c r="J989" s="240"/>
    </row>
    <row r="990" spans="3:10" ht="14.25" customHeight="1">
      <c r="C990" s="295"/>
      <c r="D990" s="296"/>
      <c r="F990" s="295"/>
      <c r="G990" s="236"/>
      <c r="H990" s="236"/>
      <c r="I990" s="236"/>
      <c r="J990" s="240"/>
    </row>
    <row r="991" spans="3:10" ht="14.25" customHeight="1">
      <c r="C991" s="295"/>
      <c r="D991" s="296"/>
      <c r="F991" s="295"/>
      <c r="G991" s="236"/>
      <c r="H991" s="236"/>
      <c r="I991" s="236"/>
      <c r="J991" s="240"/>
    </row>
    <row r="992" spans="3:10" ht="14.25" customHeight="1">
      <c r="C992" s="295"/>
      <c r="D992" s="296"/>
      <c r="F992" s="295"/>
      <c r="G992" s="236"/>
      <c r="H992" s="236"/>
      <c r="I992" s="236"/>
      <c r="J992" s="240"/>
    </row>
    <row r="993" spans="3:10" ht="14.25" customHeight="1">
      <c r="C993" s="295"/>
      <c r="D993" s="296"/>
      <c r="F993" s="295"/>
      <c r="G993" s="236"/>
      <c r="H993" s="236"/>
      <c r="I993" s="236"/>
      <c r="J993" s="240"/>
    </row>
    <row r="994" spans="3:10" ht="14.25" customHeight="1">
      <c r="C994" s="295"/>
      <c r="D994" s="296"/>
      <c r="F994" s="295"/>
      <c r="G994" s="236"/>
      <c r="H994" s="236"/>
      <c r="I994" s="236"/>
      <c r="J994" s="240"/>
    </row>
    <row r="995" spans="3:10" ht="14.25" customHeight="1">
      <c r="C995" s="295"/>
      <c r="D995" s="296"/>
      <c r="F995" s="295"/>
      <c r="G995" s="236"/>
      <c r="H995" s="236"/>
      <c r="I995" s="236"/>
      <c r="J995" s="240"/>
    </row>
    <row r="996" spans="3:10" ht="14.25" customHeight="1">
      <c r="C996" s="295"/>
      <c r="D996" s="296"/>
      <c r="F996" s="295"/>
      <c r="G996" s="236"/>
      <c r="H996" s="236"/>
      <c r="I996" s="236"/>
      <c r="J996" s="240"/>
    </row>
    <row r="997" spans="3:10" ht="14.25" customHeight="1">
      <c r="C997" s="295"/>
      <c r="D997" s="296"/>
      <c r="F997" s="295"/>
      <c r="G997" s="236"/>
      <c r="H997" s="236"/>
      <c r="I997" s="236"/>
      <c r="J997" s="240"/>
    </row>
    <row r="998" spans="3:10" ht="14.25" customHeight="1">
      <c r="C998" s="295"/>
      <c r="D998" s="296"/>
      <c r="F998" s="295"/>
      <c r="G998" s="236"/>
      <c r="H998" s="236"/>
      <c r="I998" s="236"/>
      <c r="J998" s="240"/>
    </row>
    <row r="999" spans="3:10" ht="14.25" customHeight="1">
      <c r="C999" s="295"/>
      <c r="D999" s="296"/>
      <c r="F999" s="295"/>
      <c r="G999" s="236"/>
      <c r="H999" s="236"/>
      <c r="I999" s="236"/>
      <c r="J999" s="240"/>
    </row>
    <row r="1000" spans="3:10" ht="14.25" customHeight="1">
      <c r="C1000" s="295"/>
      <c r="D1000" s="296"/>
      <c r="F1000" s="295"/>
      <c r="G1000" s="236"/>
      <c r="H1000" s="236"/>
      <c r="I1000" s="236"/>
      <c r="J1000" s="240"/>
    </row>
  </sheetData>
  <mergeCells count="120">
    <mergeCell ref="A6:A9"/>
    <mergeCell ref="B6:B9"/>
    <mergeCell ref="C6:C9"/>
    <mergeCell ref="D6:D9"/>
    <mergeCell ref="E6:E9"/>
    <mergeCell ref="B18:B19"/>
    <mergeCell ref="E18:E19"/>
    <mergeCell ref="D25:D26"/>
    <mergeCell ref="E25:E26"/>
    <mergeCell ref="F25:F26"/>
    <mergeCell ref="A18:A19"/>
    <mergeCell ref="A22:A24"/>
    <mergeCell ref="B22:B24"/>
    <mergeCell ref="C22:C24"/>
    <mergeCell ref="D22:D23"/>
    <mergeCell ref="E22:E23"/>
    <mergeCell ref="A25:A26"/>
    <mergeCell ref="B25:B26"/>
    <mergeCell ref="C25:C26"/>
    <mergeCell ref="C18:C19"/>
    <mergeCell ref="D18:D19"/>
    <mergeCell ref="F18:F19"/>
    <mergeCell ref="B28:B31"/>
    <mergeCell ref="C28:C31"/>
    <mergeCell ref="D29:D31"/>
    <mergeCell ref="E30:E31"/>
    <mergeCell ref="F30:F31"/>
    <mergeCell ref="A28:A31"/>
    <mergeCell ref="A32:A36"/>
    <mergeCell ref="B32:B36"/>
    <mergeCell ref="C32:C36"/>
    <mergeCell ref="D34:D36"/>
    <mergeCell ref="E34:E36"/>
    <mergeCell ref="F34:F36"/>
    <mergeCell ref="D75:D76"/>
    <mergeCell ref="E75:E76"/>
    <mergeCell ref="D77:D78"/>
    <mergeCell ref="E77:E78"/>
    <mergeCell ref="F77:F78"/>
    <mergeCell ref="A73:A74"/>
    <mergeCell ref="B73:B74"/>
    <mergeCell ref="C73:C74"/>
    <mergeCell ref="D73:D74"/>
    <mergeCell ref="E73:E74"/>
    <mergeCell ref="F73:F74"/>
    <mergeCell ref="A75:A76"/>
    <mergeCell ref="F75:F76"/>
    <mergeCell ref="E80:E81"/>
    <mergeCell ref="F80:F81"/>
    <mergeCell ref="C82:C85"/>
    <mergeCell ref="D82:D85"/>
    <mergeCell ref="C86:C87"/>
    <mergeCell ref="C88:C90"/>
    <mergeCell ref="D89:D90"/>
    <mergeCell ref="E89:E90"/>
    <mergeCell ref="F89:F90"/>
    <mergeCell ref="C92:C93"/>
    <mergeCell ref="B75:B76"/>
    <mergeCell ref="C75:C76"/>
    <mergeCell ref="A77:A78"/>
    <mergeCell ref="B77:B78"/>
    <mergeCell ref="C77:C78"/>
    <mergeCell ref="C79:C81"/>
    <mergeCell ref="D80:D81"/>
    <mergeCell ref="E39:E43"/>
    <mergeCell ref="E46:E49"/>
    <mergeCell ref="D60:D61"/>
    <mergeCell ref="E60:E61"/>
    <mergeCell ref="A37:A41"/>
    <mergeCell ref="A42:A45"/>
    <mergeCell ref="A46:A55"/>
    <mergeCell ref="B63:B65"/>
    <mergeCell ref="C63:C65"/>
    <mergeCell ref="D63:D64"/>
    <mergeCell ref="E63:E64"/>
    <mergeCell ref="A71:A72"/>
    <mergeCell ref="B71:B72"/>
    <mergeCell ref="C71:C72"/>
    <mergeCell ref="D71:D72"/>
    <mergeCell ref="E71:E72"/>
    <mergeCell ref="F46:F49"/>
    <mergeCell ref="E51:E53"/>
    <mergeCell ref="F51:F53"/>
    <mergeCell ref="E54:E55"/>
    <mergeCell ref="F54:F55"/>
    <mergeCell ref="B37:B41"/>
    <mergeCell ref="C37:C41"/>
    <mergeCell ref="D37:D38"/>
    <mergeCell ref="E37:E38"/>
    <mergeCell ref="F37:F38"/>
    <mergeCell ref="F39:F43"/>
    <mergeCell ref="F44:F45"/>
    <mergeCell ref="D51:D53"/>
    <mergeCell ref="D54:D55"/>
    <mergeCell ref="B42:B45"/>
    <mergeCell ref="C42:C45"/>
    <mergeCell ref="B46:B55"/>
    <mergeCell ref="C46:C55"/>
    <mergeCell ref="D44:D45"/>
    <mergeCell ref="D46:D49"/>
    <mergeCell ref="F63:F64"/>
    <mergeCell ref="A56:A57"/>
    <mergeCell ref="B56:B57"/>
    <mergeCell ref="C56:C57"/>
    <mergeCell ref="A60:A62"/>
    <mergeCell ref="B60:B62"/>
    <mergeCell ref="C60:C62"/>
    <mergeCell ref="A63:A65"/>
    <mergeCell ref="B69:B70"/>
    <mergeCell ref="C69:C70"/>
    <mergeCell ref="F66:F68"/>
    <mergeCell ref="A69:A70"/>
    <mergeCell ref="F69:F70"/>
    <mergeCell ref="D69:D70"/>
    <mergeCell ref="E69:E70"/>
    <mergeCell ref="A66:A68"/>
    <mergeCell ref="B66:B68"/>
    <mergeCell ref="C66:C68"/>
    <mergeCell ref="D66:D67"/>
    <mergeCell ref="E66:E67"/>
  </mergeCells>
  <dataValidations count="1">
    <dataValidation type="list" allowBlank="1" showErrorMessage="1" sqref="C5" xr:uid="{00000000-0002-0000-0C00-000000000000}">
      <formula1>#REF!</formula1>
    </dataValidation>
  </dataValidations>
  <pageMargins left="0.7" right="0.7" top="0.75" bottom="0.75" header="0" footer="0"/>
  <pageSetup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P92"/>
  <sheetViews>
    <sheetView workbookViewId="0">
      <pane ySplit="4" topLeftCell="A60" activePane="bottomLeft" state="frozen"/>
      <selection pane="bottomLeft" activeCell="E78" sqref="E78"/>
    </sheetView>
  </sheetViews>
  <sheetFormatPr defaultColWidth="14.42578125" defaultRowHeight="15" customHeight="1"/>
  <cols>
    <col min="1" max="1" width="3.7109375" customWidth="1"/>
    <col min="2" max="2" width="8.7109375" customWidth="1"/>
    <col min="3" max="3" width="30" customWidth="1"/>
    <col min="4" max="4" width="11.140625" customWidth="1"/>
    <col min="5" max="5" width="42.28515625" customWidth="1"/>
    <col min="6" max="6" width="13.42578125" customWidth="1"/>
    <col min="7" max="7" width="47.42578125" customWidth="1"/>
    <col min="8" max="8" width="13.28515625" customWidth="1"/>
    <col min="9" max="9" width="11.7109375" customWidth="1"/>
    <col min="10" max="10" width="14.7109375" customWidth="1"/>
    <col min="11" max="11" width="16.28515625" customWidth="1"/>
    <col min="12" max="12" width="45.5703125" customWidth="1"/>
    <col min="13" max="13" width="27" customWidth="1"/>
    <col min="14" max="14" width="15.28515625" customWidth="1"/>
    <col min="15" max="15" width="5.140625" customWidth="1"/>
    <col min="16" max="16" width="15.28515625" customWidth="1"/>
  </cols>
  <sheetData>
    <row r="1" spans="1:16" ht="14.25" customHeight="1">
      <c r="A1" s="240"/>
      <c r="B1" s="297"/>
      <c r="C1" s="298" t="s">
        <v>1985</v>
      </c>
      <c r="D1" s="297"/>
      <c r="F1" s="299"/>
      <c r="G1" s="297"/>
      <c r="H1" s="25"/>
      <c r="I1" s="300"/>
      <c r="J1" s="240"/>
      <c r="K1" s="301"/>
      <c r="L1" s="240"/>
      <c r="M1" s="240"/>
      <c r="N1" s="240"/>
      <c r="O1" s="240"/>
      <c r="P1" s="240"/>
    </row>
    <row r="2" spans="1:16" ht="14.25" customHeight="1">
      <c r="A2" s="240"/>
      <c r="B2" s="297"/>
      <c r="C2" s="297"/>
      <c r="D2" s="297"/>
      <c r="E2" s="49"/>
      <c r="F2" s="302"/>
      <c r="G2" s="297"/>
      <c r="H2" s="25"/>
      <c r="I2" s="300"/>
      <c r="J2" s="240"/>
      <c r="K2" s="301"/>
      <c r="L2" s="240"/>
      <c r="M2" s="240"/>
      <c r="N2" s="240"/>
      <c r="O2" s="240"/>
      <c r="P2" s="240"/>
    </row>
    <row r="3" spans="1:16" ht="23.25" customHeight="1">
      <c r="A3" s="301"/>
      <c r="B3" s="467" t="s">
        <v>329</v>
      </c>
      <c r="C3" s="467" t="s">
        <v>330</v>
      </c>
      <c r="D3" s="468" t="s">
        <v>368</v>
      </c>
      <c r="E3" s="468" t="s">
        <v>332</v>
      </c>
      <c r="F3" s="303" t="s">
        <v>1986</v>
      </c>
      <c r="G3" s="468" t="s">
        <v>1987</v>
      </c>
      <c r="H3" s="304" t="s">
        <v>3</v>
      </c>
      <c r="I3" s="305" t="s">
        <v>1982</v>
      </c>
      <c r="J3" s="306" t="s">
        <v>7</v>
      </c>
      <c r="K3" s="306" t="s">
        <v>1988</v>
      </c>
      <c r="L3" s="306" t="s">
        <v>309</v>
      </c>
      <c r="M3" s="306" t="s">
        <v>1989</v>
      </c>
      <c r="N3" s="306" t="s">
        <v>430</v>
      </c>
      <c r="O3" s="307"/>
      <c r="P3" s="308" t="s">
        <v>1990</v>
      </c>
    </row>
    <row r="4" spans="1:16" ht="29.25" customHeight="1">
      <c r="A4" s="243"/>
      <c r="B4" s="469" t="s">
        <v>1991</v>
      </c>
      <c r="C4" s="469" t="s">
        <v>1984</v>
      </c>
      <c r="D4" s="470" t="s">
        <v>363</v>
      </c>
      <c r="E4" s="469" t="s">
        <v>1992</v>
      </c>
      <c r="F4" s="309" t="s">
        <v>1993</v>
      </c>
      <c r="G4" s="469" t="s">
        <v>1994</v>
      </c>
      <c r="H4" s="310" t="s">
        <v>1984</v>
      </c>
      <c r="I4" s="311" t="s">
        <v>1984</v>
      </c>
      <c r="J4" s="311" t="s">
        <v>1984</v>
      </c>
      <c r="K4" s="311" t="s">
        <v>1984</v>
      </c>
      <c r="L4" s="311" t="s">
        <v>1995</v>
      </c>
      <c r="M4" s="311" t="s">
        <v>1995</v>
      </c>
      <c r="N4" s="311" t="s">
        <v>1995</v>
      </c>
      <c r="O4" s="312"/>
      <c r="P4" s="312"/>
    </row>
    <row r="5" spans="1:16" ht="38.25">
      <c r="A5" s="240"/>
      <c r="B5" s="471">
        <v>70105</v>
      </c>
      <c r="C5" s="336" t="s">
        <v>1578</v>
      </c>
      <c r="D5" s="172" t="s">
        <v>358</v>
      </c>
      <c r="E5" s="313" t="s">
        <v>1583</v>
      </c>
      <c r="F5" s="172" t="s">
        <v>1996</v>
      </c>
      <c r="G5" s="313" t="s">
        <v>1584</v>
      </c>
      <c r="H5" s="313" t="s">
        <v>1582</v>
      </c>
      <c r="I5" s="314"/>
      <c r="J5" s="315"/>
      <c r="K5" s="315"/>
      <c r="L5" s="316"/>
      <c r="M5" s="317"/>
      <c r="N5" s="317"/>
      <c r="O5" s="318"/>
      <c r="P5" s="318"/>
    </row>
    <row r="6" spans="1:16" ht="33" customHeight="1">
      <c r="A6" s="240"/>
      <c r="B6" s="472">
        <v>70106</v>
      </c>
      <c r="C6" s="473" t="s">
        <v>1586</v>
      </c>
      <c r="D6" s="474" t="s">
        <v>359</v>
      </c>
      <c r="E6" s="475" t="s">
        <v>1997</v>
      </c>
      <c r="F6" s="474" t="s">
        <v>1998</v>
      </c>
      <c r="G6" s="476" t="s">
        <v>1999</v>
      </c>
      <c r="H6" s="477" t="s">
        <v>322</v>
      </c>
      <c r="I6" s="314"/>
      <c r="J6" s="315"/>
      <c r="K6" s="315"/>
      <c r="L6" s="319"/>
      <c r="M6" s="319"/>
      <c r="N6" s="319"/>
      <c r="O6" s="320"/>
      <c r="P6" s="320"/>
    </row>
    <row r="7" spans="1:16" ht="28.5" customHeight="1">
      <c r="A7" s="240"/>
      <c r="B7" s="478"/>
      <c r="C7" s="479"/>
      <c r="D7" s="474" t="s">
        <v>2000</v>
      </c>
      <c r="E7" s="475" t="s">
        <v>1997</v>
      </c>
      <c r="F7" s="474" t="s">
        <v>2001</v>
      </c>
      <c r="G7" s="480" t="s">
        <v>2002</v>
      </c>
      <c r="H7" s="481" t="s">
        <v>322</v>
      </c>
      <c r="I7" s="314"/>
      <c r="J7" s="482"/>
      <c r="K7" s="482"/>
      <c r="L7" s="321"/>
      <c r="M7" s="319"/>
      <c r="N7" s="319"/>
      <c r="O7" s="320"/>
      <c r="P7" s="320"/>
    </row>
    <row r="8" spans="1:16" ht="27" customHeight="1">
      <c r="A8" s="240"/>
      <c r="B8" s="483"/>
      <c r="C8" s="484"/>
      <c r="D8" s="474" t="s">
        <v>417</v>
      </c>
      <c r="E8" s="475" t="s">
        <v>2003</v>
      </c>
      <c r="F8" s="474" t="s">
        <v>2004</v>
      </c>
      <c r="G8" s="485" t="s">
        <v>2005</v>
      </c>
      <c r="H8" s="322" t="s">
        <v>1582</v>
      </c>
      <c r="I8" s="314"/>
      <c r="J8" s="323"/>
      <c r="K8" s="323"/>
      <c r="L8" s="319"/>
      <c r="M8" s="319"/>
      <c r="N8" s="319"/>
      <c r="O8" s="320"/>
      <c r="P8" s="320"/>
    </row>
    <row r="9" spans="1:16" ht="29.25" customHeight="1">
      <c r="A9" s="240"/>
      <c r="B9" s="471">
        <v>70429</v>
      </c>
      <c r="C9" s="336" t="s">
        <v>1597</v>
      </c>
      <c r="D9" s="172" t="s">
        <v>385</v>
      </c>
      <c r="E9" s="313" t="s">
        <v>1601</v>
      </c>
      <c r="F9" s="172" t="s">
        <v>2006</v>
      </c>
      <c r="G9" s="486" t="s">
        <v>1602</v>
      </c>
      <c r="H9" s="322" t="s">
        <v>1582</v>
      </c>
      <c r="I9" s="324"/>
      <c r="J9" s="319"/>
      <c r="K9" s="325"/>
      <c r="L9" s="319"/>
      <c r="M9" s="319"/>
      <c r="N9" s="319"/>
      <c r="O9" s="320"/>
      <c r="P9" s="320"/>
    </row>
    <row r="10" spans="1:16" ht="14.25" customHeight="1">
      <c r="A10" s="240"/>
      <c r="B10" s="471">
        <v>70426</v>
      </c>
      <c r="C10" s="336" t="s">
        <v>1605</v>
      </c>
      <c r="D10" s="172" t="s">
        <v>355</v>
      </c>
      <c r="E10" s="336" t="s">
        <v>2007</v>
      </c>
      <c r="F10" s="172" t="s">
        <v>356</v>
      </c>
      <c r="G10" s="486" t="s">
        <v>2008</v>
      </c>
      <c r="H10" s="326" t="s">
        <v>1582</v>
      </c>
      <c r="I10" s="324"/>
      <c r="J10" s="319"/>
      <c r="K10" s="325"/>
      <c r="L10" s="319"/>
      <c r="M10" s="319"/>
      <c r="N10" s="319"/>
      <c r="O10" s="320"/>
      <c r="P10" s="320"/>
    </row>
    <row r="11" spans="1:16" ht="14.25" customHeight="1">
      <c r="A11" s="240"/>
      <c r="B11" s="471">
        <v>70418</v>
      </c>
      <c r="C11" s="336" t="s">
        <v>1612</v>
      </c>
      <c r="D11" s="172" t="s">
        <v>357</v>
      </c>
      <c r="E11" s="336" t="s">
        <v>1616</v>
      </c>
      <c r="F11" s="172" t="s">
        <v>2009</v>
      </c>
      <c r="G11" s="336" t="s">
        <v>1617</v>
      </c>
      <c r="H11" s="326" t="s">
        <v>1582</v>
      </c>
      <c r="I11" s="324"/>
      <c r="J11" s="319"/>
      <c r="K11" s="325"/>
      <c r="L11" s="319"/>
      <c r="M11" s="319"/>
      <c r="N11" s="319"/>
      <c r="O11" s="320"/>
      <c r="P11" s="320"/>
    </row>
    <row r="12" spans="1:16" ht="30.75" customHeight="1">
      <c r="A12" s="240"/>
      <c r="B12" s="471">
        <v>71105</v>
      </c>
      <c r="C12" s="336" t="s">
        <v>1621</v>
      </c>
      <c r="D12" s="172" t="s">
        <v>421</v>
      </c>
      <c r="E12" s="486" t="s">
        <v>1625</v>
      </c>
      <c r="F12" s="172" t="s">
        <v>2010</v>
      </c>
      <c r="G12" s="486" t="s">
        <v>1626</v>
      </c>
      <c r="H12" s="322" t="s">
        <v>1582</v>
      </c>
      <c r="I12" s="324"/>
      <c r="J12" s="319"/>
      <c r="K12" s="325"/>
      <c r="L12" s="319"/>
      <c r="M12" s="319"/>
      <c r="N12" s="319"/>
      <c r="O12" s="320"/>
      <c r="P12" s="320"/>
    </row>
    <row r="13" spans="1:16" ht="14.25" customHeight="1">
      <c r="A13" s="240"/>
      <c r="B13" s="471">
        <v>71101</v>
      </c>
      <c r="C13" s="336" t="s">
        <v>1629</v>
      </c>
      <c r="D13" s="172" t="s">
        <v>2011</v>
      </c>
      <c r="E13" s="336" t="s">
        <v>1633</v>
      </c>
      <c r="F13" s="172" t="s">
        <v>2012</v>
      </c>
      <c r="G13" s="336" t="s">
        <v>1634</v>
      </c>
      <c r="H13" s="326" t="s">
        <v>1582</v>
      </c>
      <c r="I13" s="324"/>
      <c r="J13" s="319"/>
      <c r="K13" s="325"/>
      <c r="L13" s="319"/>
      <c r="M13" s="319"/>
      <c r="N13" s="319"/>
      <c r="O13" s="320"/>
      <c r="P13" s="320"/>
    </row>
    <row r="14" spans="1:16" ht="14.25" customHeight="1">
      <c r="A14" s="240"/>
      <c r="B14" s="471">
        <v>70708</v>
      </c>
      <c r="C14" s="336" t="s">
        <v>1637</v>
      </c>
      <c r="D14" s="172" t="s">
        <v>2013</v>
      </c>
      <c r="E14" s="313" t="s">
        <v>1641</v>
      </c>
      <c r="F14" s="172" t="s">
        <v>2014</v>
      </c>
      <c r="G14" s="336" t="s">
        <v>1634</v>
      </c>
      <c r="H14" s="327" t="s">
        <v>1582</v>
      </c>
      <c r="I14" s="324"/>
      <c r="J14" s="319"/>
      <c r="K14" s="325"/>
      <c r="L14" s="319"/>
      <c r="M14" s="319"/>
      <c r="N14" s="319"/>
      <c r="O14" s="320"/>
      <c r="P14" s="320"/>
    </row>
    <row r="15" spans="1:16" ht="14.25" customHeight="1">
      <c r="A15" s="240"/>
      <c r="B15" s="487">
        <v>70709</v>
      </c>
      <c r="C15" s="313" t="s">
        <v>1643</v>
      </c>
      <c r="D15" s="328" t="s">
        <v>384</v>
      </c>
      <c r="E15" s="486" t="s">
        <v>1647</v>
      </c>
      <c r="F15" s="328" t="s">
        <v>2015</v>
      </c>
      <c r="G15" s="313" t="s">
        <v>1648</v>
      </c>
      <c r="H15" s="329" t="s">
        <v>1582</v>
      </c>
      <c r="I15" s="324"/>
      <c r="J15" s="319"/>
      <c r="K15" s="325"/>
      <c r="L15" s="319"/>
      <c r="M15" s="319"/>
      <c r="N15" s="319"/>
      <c r="O15" s="320"/>
      <c r="P15" s="320"/>
    </row>
    <row r="16" spans="1:16" ht="14.25" customHeight="1">
      <c r="A16" s="240"/>
      <c r="B16" s="471">
        <v>71506</v>
      </c>
      <c r="C16" s="336" t="s">
        <v>739</v>
      </c>
      <c r="D16" s="172" t="s">
        <v>2016</v>
      </c>
      <c r="E16" s="336" t="s">
        <v>1654</v>
      </c>
      <c r="F16" s="172" t="s">
        <v>2017</v>
      </c>
      <c r="G16" s="336" t="s">
        <v>2018</v>
      </c>
      <c r="H16" s="330" t="s">
        <v>324</v>
      </c>
      <c r="I16" s="324"/>
      <c r="J16" s="319"/>
      <c r="K16" s="325"/>
      <c r="L16" s="319"/>
      <c r="M16" s="319"/>
      <c r="N16" s="319"/>
      <c r="O16" s="320"/>
      <c r="P16" s="320"/>
    </row>
    <row r="17" spans="1:16" ht="14.25" customHeight="1">
      <c r="A17" s="320"/>
      <c r="B17" s="637">
        <v>71502</v>
      </c>
      <c r="C17" s="633" t="s">
        <v>731</v>
      </c>
      <c r="D17" s="172" t="s">
        <v>381</v>
      </c>
      <c r="E17" s="336" t="s">
        <v>1661</v>
      </c>
      <c r="F17" s="172" t="s">
        <v>2019</v>
      </c>
      <c r="G17" s="336" t="s">
        <v>1662</v>
      </c>
      <c r="H17" s="330" t="s">
        <v>1582</v>
      </c>
      <c r="I17" s="324"/>
      <c r="J17" s="319"/>
      <c r="K17" s="325"/>
      <c r="L17" s="319"/>
      <c r="M17" s="319"/>
      <c r="N17" s="319"/>
      <c r="O17" s="320"/>
      <c r="P17" s="320"/>
    </row>
    <row r="18" spans="1:16" ht="14.25" customHeight="1">
      <c r="A18" s="320"/>
      <c r="B18" s="605"/>
      <c r="C18" s="605"/>
      <c r="D18" s="172" t="s">
        <v>2020</v>
      </c>
      <c r="E18" s="336" t="s">
        <v>1665</v>
      </c>
      <c r="F18" s="172" t="s">
        <v>2021</v>
      </c>
      <c r="G18" s="336" t="s">
        <v>2022</v>
      </c>
      <c r="H18" s="330" t="s">
        <v>1667</v>
      </c>
      <c r="I18" s="324"/>
      <c r="J18" s="319"/>
      <c r="K18" s="325"/>
      <c r="L18" s="319"/>
      <c r="M18" s="319"/>
      <c r="N18" s="319"/>
      <c r="O18" s="320"/>
      <c r="P18" s="320"/>
    </row>
    <row r="19" spans="1:16" ht="14.25" customHeight="1">
      <c r="A19" s="240"/>
      <c r="B19" s="471">
        <v>71507</v>
      </c>
      <c r="C19" s="336" t="s">
        <v>741</v>
      </c>
      <c r="D19" s="172" t="s">
        <v>2023</v>
      </c>
      <c r="E19" s="336" t="s">
        <v>1672</v>
      </c>
      <c r="F19" s="172" t="s">
        <v>2024</v>
      </c>
      <c r="G19" s="336" t="s">
        <v>1662</v>
      </c>
      <c r="H19" s="330" t="s">
        <v>1582</v>
      </c>
      <c r="I19" s="324"/>
      <c r="J19" s="319"/>
      <c r="K19" s="325"/>
      <c r="L19" s="319"/>
      <c r="M19" s="319"/>
      <c r="N19" s="319"/>
      <c r="O19" s="320"/>
      <c r="P19" s="320"/>
    </row>
    <row r="20" spans="1:16" ht="14.25" customHeight="1">
      <c r="A20" s="240"/>
      <c r="B20" s="471">
        <v>71508</v>
      </c>
      <c r="C20" s="336" t="s">
        <v>743</v>
      </c>
      <c r="D20" s="172" t="s">
        <v>2025</v>
      </c>
      <c r="E20" s="336" t="s">
        <v>1677</v>
      </c>
      <c r="F20" s="172" t="s">
        <v>2026</v>
      </c>
      <c r="G20" s="336" t="s">
        <v>1662</v>
      </c>
      <c r="H20" s="330" t="s">
        <v>1582</v>
      </c>
      <c r="I20" s="324"/>
      <c r="J20" s="319"/>
      <c r="K20" s="325"/>
      <c r="L20" s="319"/>
      <c r="M20" s="319"/>
      <c r="N20" s="319"/>
      <c r="O20" s="320"/>
      <c r="P20" s="320"/>
    </row>
    <row r="21" spans="1:16" ht="14.25" customHeight="1">
      <c r="A21" s="240"/>
      <c r="B21" s="632">
        <v>71406</v>
      </c>
      <c r="C21" s="633" t="s">
        <v>1680</v>
      </c>
      <c r="D21" s="172" t="s">
        <v>382</v>
      </c>
      <c r="E21" s="336" t="s">
        <v>1684</v>
      </c>
      <c r="F21" s="172" t="s">
        <v>2027</v>
      </c>
      <c r="G21" s="336" t="s">
        <v>1626</v>
      </c>
      <c r="H21" s="330" t="s">
        <v>1582</v>
      </c>
      <c r="I21" s="324"/>
      <c r="J21" s="319"/>
      <c r="K21" s="325"/>
      <c r="L21" s="319"/>
      <c r="M21" s="319"/>
      <c r="N21" s="319"/>
      <c r="O21" s="320"/>
      <c r="P21" s="320"/>
    </row>
    <row r="22" spans="1:16" ht="14.25" customHeight="1">
      <c r="A22" s="240"/>
      <c r="B22" s="607"/>
      <c r="C22" s="607"/>
      <c r="D22" s="172" t="s">
        <v>383</v>
      </c>
      <c r="E22" s="336" t="s">
        <v>1686</v>
      </c>
      <c r="F22" s="172" t="s">
        <v>2028</v>
      </c>
      <c r="G22" s="336" t="s">
        <v>1687</v>
      </c>
      <c r="H22" s="326" t="s">
        <v>324</v>
      </c>
      <c r="I22" s="324"/>
      <c r="J22" s="319"/>
      <c r="K22" s="325"/>
      <c r="L22" s="319"/>
      <c r="M22" s="319"/>
      <c r="N22" s="319"/>
      <c r="O22" s="320"/>
      <c r="P22" s="320"/>
    </row>
    <row r="23" spans="1:16" ht="14.25" customHeight="1">
      <c r="A23" s="240"/>
      <c r="B23" s="605"/>
      <c r="C23" s="605"/>
      <c r="D23" s="172" t="s">
        <v>360</v>
      </c>
      <c r="E23" s="336" t="s">
        <v>1691</v>
      </c>
      <c r="F23" s="172" t="s">
        <v>2029</v>
      </c>
      <c r="G23" s="336" t="s">
        <v>1626</v>
      </c>
      <c r="H23" s="326" t="s">
        <v>1582</v>
      </c>
      <c r="I23" s="324"/>
      <c r="J23" s="319"/>
      <c r="K23" s="325"/>
      <c r="L23" s="319"/>
      <c r="M23" s="319"/>
      <c r="N23" s="319"/>
      <c r="O23" s="320"/>
      <c r="P23" s="320"/>
    </row>
    <row r="24" spans="1:16" ht="14.25" customHeight="1">
      <c r="A24" s="240"/>
      <c r="B24" s="632">
        <v>71602</v>
      </c>
      <c r="C24" s="633" t="s">
        <v>1694</v>
      </c>
      <c r="D24" s="331" t="s">
        <v>361</v>
      </c>
      <c r="E24" s="633" t="s">
        <v>1697</v>
      </c>
      <c r="F24" s="331" t="s">
        <v>2030</v>
      </c>
      <c r="G24" s="336" t="s">
        <v>1698</v>
      </c>
      <c r="H24" s="326" t="s">
        <v>1699</v>
      </c>
      <c r="I24" s="324"/>
      <c r="J24" s="319"/>
      <c r="K24" s="325"/>
      <c r="L24" s="319"/>
      <c r="M24" s="319"/>
      <c r="N24" s="319"/>
      <c r="O24" s="320"/>
      <c r="P24" s="320"/>
    </row>
    <row r="25" spans="1:16" ht="14.25" customHeight="1">
      <c r="A25" s="240"/>
      <c r="B25" s="605"/>
      <c r="C25" s="605"/>
      <c r="D25" s="331" t="s">
        <v>361</v>
      </c>
      <c r="E25" s="605"/>
      <c r="F25" s="331" t="s">
        <v>362</v>
      </c>
      <c r="G25" s="313" t="s">
        <v>1701</v>
      </c>
      <c r="H25" s="332" t="s">
        <v>1702</v>
      </c>
      <c r="I25" s="324"/>
      <c r="J25" s="319"/>
      <c r="K25" s="325"/>
      <c r="L25" s="319"/>
      <c r="M25" s="319"/>
      <c r="N25" s="319"/>
      <c r="O25" s="320"/>
      <c r="P25" s="320"/>
    </row>
    <row r="26" spans="1:16" ht="14.25" customHeight="1">
      <c r="A26" s="240"/>
      <c r="B26" s="488">
        <v>71701</v>
      </c>
      <c r="C26" s="334" t="s">
        <v>1705</v>
      </c>
      <c r="D26" s="333" t="s">
        <v>2031</v>
      </c>
      <c r="E26" s="109" t="s">
        <v>1709</v>
      </c>
      <c r="F26" s="333" t="s">
        <v>2032</v>
      </c>
      <c r="G26" s="109" t="s">
        <v>1710</v>
      </c>
      <c r="H26" s="109" t="s">
        <v>324</v>
      </c>
      <c r="I26" s="324"/>
      <c r="J26" s="319"/>
      <c r="K26" s="325"/>
      <c r="L26" s="319"/>
      <c r="M26" s="319"/>
      <c r="N26" s="319"/>
      <c r="O26" s="320"/>
      <c r="P26" s="320"/>
    </row>
    <row r="27" spans="1:16" ht="14.25" customHeight="1">
      <c r="A27" s="240"/>
      <c r="B27" s="638">
        <v>71702</v>
      </c>
      <c r="C27" s="635" t="s">
        <v>1711</v>
      </c>
      <c r="D27" s="333" t="s">
        <v>2033</v>
      </c>
      <c r="E27" s="109" t="s">
        <v>1703</v>
      </c>
      <c r="F27" s="333" t="s">
        <v>2034</v>
      </c>
      <c r="G27" s="109" t="s">
        <v>1715</v>
      </c>
      <c r="H27" s="109" t="s">
        <v>1716</v>
      </c>
      <c r="I27" s="324"/>
      <c r="J27" s="319"/>
      <c r="K27" s="325"/>
      <c r="L27" s="319"/>
      <c r="M27" s="319"/>
      <c r="N27" s="319"/>
      <c r="O27" s="320"/>
      <c r="P27" s="320"/>
    </row>
    <row r="28" spans="1:16" ht="14.25" customHeight="1">
      <c r="A28" s="240"/>
      <c r="B28" s="607"/>
      <c r="C28" s="607"/>
      <c r="D28" s="333" t="s">
        <v>2035</v>
      </c>
      <c r="E28" s="109" t="s">
        <v>1720</v>
      </c>
      <c r="F28" s="333" t="s">
        <v>2036</v>
      </c>
      <c r="G28" s="109" t="s">
        <v>1721</v>
      </c>
      <c r="H28" s="109" t="s">
        <v>322</v>
      </c>
      <c r="I28" s="324"/>
      <c r="J28" s="319"/>
      <c r="K28" s="325"/>
      <c r="L28" s="319"/>
      <c r="M28" s="319"/>
      <c r="N28" s="319"/>
      <c r="O28" s="320"/>
      <c r="P28" s="320"/>
    </row>
    <row r="29" spans="1:16" ht="14.25" customHeight="1">
      <c r="A29" s="240"/>
      <c r="B29" s="607"/>
      <c r="C29" s="607"/>
      <c r="D29" s="333" t="s">
        <v>2037</v>
      </c>
      <c r="E29" s="109" t="s">
        <v>1717</v>
      </c>
      <c r="F29" s="333" t="s">
        <v>2038</v>
      </c>
      <c r="G29" s="109" t="s">
        <v>1724</v>
      </c>
      <c r="H29" s="109" t="s">
        <v>322</v>
      </c>
      <c r="I29" s="324"/>
      <c r="J29" s="319"/>
      <c r="K29" s="325"/>
      <c r="L29" s="319"/>
      <c r="M29" s="319"/>
      <c r="N29" s="319"/>
      <c r="O29" s="320"/>
      <c r="P29" s="320"/>
    </row>
    <row r="30" spans="1:16" ht="14.25" customHeight="1">
      <c r="A30" s="240"/>
      <c r="B30" s="605"/>
      <c r="C30" s="605"/>
      <c r="D30" s="333" t="s">
        <v>2039</v>
      </c>
      <c r="E30" s="109" t="s">
        <v>1725</v>
      </c>
      <c r="F30" s="333" t="s">
        <v>2040</v>
      </c>
      <c r="G30" s="109" t="s">
        <v>1726</v>
      </c>
      <c r="H30" s="109" t="s">
        <v>322</v>
      </c>
      <c r="I30" s="324"/>
      <c r="J30" s="319"/>
      <c r="K30" s="325"/>
      <c r="L30" s="319"/>
      <c r="M30" s="319"/>
      <c r="N30" s="319"/>
      <c r="O30" s="320"/>
      <c r="P30" s="320"/>
    </row>
    <row r="31" spans="1:16" ht="14.25" customHeight="1">
      <c r="A31" s="240"/>
      <c r="B31" s="636">
        <v>70801</v>
      </c>
      <c r="C31" s="635" t="s">
        <v>268</v>
      </c>
      <c r="D31" s="333" t="s">
        <v>2041</v>
      </c>
      <c r="E31" s="334" t="s">
        <v>1733</v>
      </c>
      <c r="F31" s="333" t="s">
        <v>2042</v>
      </c>
      <c r="G31" s="334" t="s">
        <v>1734</v>
      </c>
      <c r="H31" s="334" t="s">
        <v>1667</v>
      </c>
      <c r="I31" s="324"/>
      <c r="J31" s="319"/>
      <c r="K31" s="325"/>
      <c r="L31" s="319"/>
      <c r="M31" s="319"/>
      <c r="N31" s="319"/>
      <c r="O31" s="320"/>
      <c r="P31" s="320"/>
    </row>
    <row r="32" spans="1:16" ht="14.25" customHeight="1">
      <c r="A32" s="240"/>
      <c r="B32" s="607"/>
      <c r="C32" s="607"/>
      <c r="D32" s="333" t="s">
        <v>2043</v>
      </c>
      <c r="E32" s="334" t="s">
        <v>1738</v>
      </c>
      <c r="F32" s="333" t="s">
        <v>2044</v>
      </c>
      <c r="G32" s="334" t="s">
        <v>1739</v>
      </c>
      <c r="H32" s="334" t="s">
        <v>1699</v>
      </c>
      <c r="I32" s="324"/>
      <c r="J32" s="319"/>
      <c r="K32" s="325"/>
      <c r="L32" s="319"/>
      <c r="M32" s="319"/>
      <c r="N32" s="319"/>
      <c r="O32" s="320"/>
      <c r="P32" s="320"/>
    </row>
    <row r="33" spans="1:16" ht="14.25" customHeight="1">
      <c r="A33" s="240"/>
      <c r="B33" s="607"/>
      <c r="C33" s="607"/>
      <c r="D33" s="333" t="s">
        <v>2045</v>
      </c>
      <c r="E33" s="334" t="s">
        <v>1742</v>
      </c>
      <c r="F33" s="333" t="s">
        <v>2046</v>
      </c>
      <c r="G33" s="334" t="s">
        <v>1743</v>
      </c>
      <c r="H33" s="334" t="s">
        <v>1744</v>
      </c>
      <c r="I33" s="324"/>
      <c r="J33" s="319"/>
      <c r="K33" s="325"/>
      <c r="L33" s="319"/>
      <c r="M33" s="319"/>
      <c r="N33" s="319"/>
      <c r="O33" s="320"/>
      <c r="P33" s="320"/>
    </row>
    <row r="34" spans="1:16" ht="14.25" customHeight="1">
      <c r="A34" s="240"/>
      <c r="B34" s="607"/>
      <c r="C34" s="607"/>
      <c r="D34" s="333" t="s">
        <v>2047</v>
      </c>
      <c r="E34" s="334" t="s">
        <v>1745</v>
      </c>
      <c r="F34" s="333" t="s">
        <v>2048</v>
      </c>
      <c r="G34" s="334" t="s">
        <v>1746</v>
      </c>
      <c r="H34" s="334" t="s">
        <v>1699</v>
      </c>
      <c r="I34" s="324"/>
      <c r="J34" s="319"/>
      <c r="K34" s="325"/>
      <c r="L34" s="319"/>
      <c r="M34" s="319"/>
      <c r="N34" s="319"/>
      <c r="O34" s="320"/>
      <c r="P34" s="320"/>
    </row>
    <row r="35" spans="1:16" ht="18.75" customHeight="1">
      <c r="A35" s="240"/>
      <c r="B35" s="605"/>
      <c r="C35" s="605"/>
      <c r="D35" s="333" t="s">
        <v>2049</v>
      </c>
      <c r="E35" s="489" t="s">
        <v>2050</v>
      </c>
      <c r="F35" s="333" t="s">
        <v>2051</v>
      </c>
      <c r="G35" s="489" t="s">
        <v>2052</v>
      </c>
      <c r="H35" s="334" t="s">
        <v>324</v>
      </c>
      <c r="I35" s="324"/>
      <c r="J35" s="319"/>
      <c r="K35" s="325"/>
      <c r="L35" s="319"/>
      <c r="M35" s="319"/>
      <c r="N35" s="319"/>
      <c r="O35" s="320"/>
      <c r="P35" s="320"/>
    </row>
    <row r="36" spans="1:16" ht="14.25" customHeight="1">
      <c r="A36" s="240"/>
      <c r="B36" s="634">
        <v>70802</v>
      </c>
      <c r="C36" s="635" t="s">
        <v>269</v>
      </c>
      <c r="D36" s="333" t="s">
        <v>2053</v>
      </c>
      <c r="E36" s="334" t="s">
        <v>1753</v>
      </c>
      <c r="F36" s="333" t="s">
        <v>2054</v>
      </c>
      <c r="G36" s="334" t="s">
        <v>1754</v>
      </c>
      <c r="H36" s="334" t="s">
        <v>1755</v>
      </c>
      <c r="I36" s="324"/>
      <c r="J36" s="319"/>
      <c r="K36" s="325"/>
      <c r="L36" s="319"/>
      <c r="M36" s="319"/>
      <c r="N36" s="319"/>
      <c r="O36" s="320"/>
      <c r="P36" s="320"/>
    </row>
    <row r="37" spans="1:16" ht="14.25" customHeight="1">
      <c r="A37" s="240"/>
      <c r="B37" s="607"/>
      <c r="C37" s="607"/>
      <c r="D37" s="333" t="s">
        <v>2055</v>
      </c>
      <c r="E37" s="334" t="s">
        <v>1756</v>
      </c>
      <c r="F37" s="333" t="s">
        <v>2056</v>
      </c>
      <c r="G37" s="334" t="s">
        <v>1757</v>
      </c>
      <c r="H37" s="334" t="s">
        <v>1758</v>
      </c>
      <c r="I37" s="324"/>
      <c r="J37" s="319"/>
      <c r="K37" s="325"/>
      <c r="L37" s="319"/>
      <c r="M37" s="319"/>
      <c r="N37" s="319"/>
      <c r="O37" s="320"/>
      <c r="P37" s="320"/>
    </row>
    <row r="38" spans="1:16" ht="14.25" customHeight="1">
      <c r="A38" s="240"/>
      <c r="B38" s="605"/>
      <c r="C38" s="605"/>
      <c r="D38" s="333" t="s">
        <v>2057</v>
      </c>
      <c r="E38" s="334" t="s">
        <v>1761</v>
      </c>
      <c r="F38" s="333" t="s">
        <v>2058</v>
      </c>
      <c r="G38" s="334" t="s">
        <v>1762</v>
      </c>
      <c r="H38" s="334" t="s">
        <v>1760</v>
      </c>
      <c r="I38" s="324"/>
      <c r="J38" s="319"/>
      <c r="K38" s="325"/>
      <c r="L38" s="319"/>
      <c r="M38" s="319"/>
      <c r="N38" s="319"/>
      <c r="O38" s="320"/>
      <c r="P38" s="320"/>
    </row>
    <row r="39" spans="1:16" ht="14.25" customHeight="1">
      <c r="A39" s="240"/>
      <c r="B39" s="636">
        <v>70803</v>
      </c>
      <c r="C39" s="635" t="s">
        <v>132</v>
      </c>
      <c r="D39" s="333" t="s">
        <v>2059</v>
      </c>
      <c r="E39" s="334" t="s">
        <v>1764</v>
      </c>
      <c r="F39" s="333" t="s">
        <v>2060</v>
      </c>
      <c r="G39" s="334" t="s">
        <v>1765</v>
      </c>
      <c r="H39" s="334" t="s">
        <v>1758</v>
      </c>
      <c r="I39" s="324"/>
      <c r="J39" s="319"/>
      <c r="K39" s="325"/>
      <c r="L39" s="319"/>
      <c r="M39" s="319"/>
      <c r="N39" s="319"/>
      <c r="O39" s="320"/>
      <c r="P39" s="320"/>
    </row>
    <row r="40" spans="1:16" ht="14.25" customHeight="1">
      <c r="A40" s="240"/>
      <c r="B40" s="607"/>
      <c r="C40" s="607"/>
      <c r="D40" s="335" t="s">
        <v>2061</v>
      </c>
      <c r="E40" s="334" t="s">
        <v>1767</v>
      </c>
      <c r="F40" s="335" t="s">
        <v>2062</v>
      </c>
      <c r="G40" s="334" t="s">
        <v>1748</v>
      </c>
      <c r="H40" s="334" t="s">
        <v>324</v>
      </c>
      <c r="I40" s="324"/>
      <c r="J40" s="319"/>
      <c r="K40" s="325"/>
      <c r="L40" s="319"/>
      <c r="M40" s="319"/>
      <c r="N40" s="319"/>
      <c r="O40" s="320"/>
      <c r="P40" s="320"/>
    </row>
    <row r="41" spans="1:16" ht="14.25" customHeight="1">
      <c r="A41" s="240"/>
      <c r="B41" s="605"/>
      <c r="C41" s="605"/>
      <c r="D41" s="333" t="s">
        <v>2063</v>
      </c>
      <c r="E41" s="334" t="s">
        <v>1769</v>
      </c>
      <c r="F41" s="333" t="s">
        <v>2064</v>
      </c>
      <c r="G41" s="334" t="s">
        <v>1770</v>
      </c>
      <c r="H41" s="334" t="s">
        <v>1771</v>
      </c>
      <c r="I41" s="324"/>
      <c r="J41" s="319"/>
      <c r="K41" s="325"/>
      <c r="L41" s="319"/>
      <c r="M41" s="319"/>
      <c r="N41" s="319"/>
      <c r="O41" s="320"/>
      <c r="P41" s="320"/>
    </row>
    <row r="42" spans="1:16" ht="14.25" customHeight="1">
      <c r="A42" s="240"/>
      <c r="B42" s="637">
        <v>70804</v>
      </c>
      <c r="C42" s="633" t="s">
        <v>274</v>
      </c>
      <c r="D42" s="172" t="s">
        <v>2065</v>
      </c>
      <c r="E42" s="336" t="s">
        <v>1776</v>
      </c>
      <c r="F42" s="172" t="s">
        <v>2066</v>
      </c>
      <c r="G42" s="336" t="s">
        <v>1777</v>
      </c>
      <c r="H42" s="336" t="s">
        <v>1760</v>
      </c>
      <c r="I42" s="324"/>
      <c r="J42" s="319"/>
      <c r="K42" s="325"/>
      <c r="L42" s="319"/>
      <c r="M42" s="319"/>
      <c r="N42" s="319"/>
      <c r="O42" s="320"/>
      <c r="P42" s="320"/>
    </row>
    <row r="43" spans="1:16" ht="14.25" customHeight="1">
      <c r="A43" s="240"/>
      <c r="B43" s="607"/>
      <c r="C43" s="607"/>
      <c r="D43" s="172" t="s">
        <v>2067</v>
      </c>
      <c r="E43" s="336" t="s">
        <v>1778</v>
      </c>
      <c r="F43" s="172" t="s">
        <v>2068</v>
      </c>
      <c r="G43" s="336" t="s">
        <v>1779</v>
      </c>
      <c r="H43" s="336" t="s">
        <v>324</v>
      </c>
      <c r="I43" s="324"/>
      <c r="J43" s="319"/>
      <c r="K43" s="325"/>
      <c r="L43" s="319"/>
      <c r="M43" s="319"/>
      <c r="N43" s="319"/>
      <c r="O43" s="320"/>
      <c r="P43" s="320"/>
    </row>
    <row r="44" spans="1:16" ht="14.25" customHeight="1">
      <c r="A44" s="240"/>
      <c r="B44" s="607"/>
      <c r="C44" s="607"/>
      <c r="D44" s="172" t="s">
        <v>2069</v>
      </c>
      <c r="E44" s="336" t="s">
        <v>1780</v>
      </c>
      <c r="F44" s="172" t="s">
        <v>2070</v>
      </c>
      <c r="G44" s="336" t="s">
        <v>1748</v>
      </c>
      <c r="H44" s="336" t="s">
        <v>324</v>
      </c>
      <c r="I44" s="324"/>
      <c r="J44" s="319"/>
      <c r="K44" s="325"/>
      <c r="L44" s="319"/>
      <c r="M44" s="319"/>
      <c r="N44" s="319"/>
      <c r="O44" s="320"/>
      <c r="P44" s="320"/>
    </row>
    <row r="45" spans="1:16" ht="14.25" customHeight="1">
      <c r="A45" s="240"/>
      <c r="B45" s="607"/>
      <c r="C45" s="607"/>
      <c r="D45" s="172" t="s">
        <v>2071</v>
      </c>
      <c r="E45" s="336" t="s">
        <v>1783</v>
      </c>
      <c r="F45" s="172" t="s">
        <v>2072</v>
      </c>
      <c r="G45" s="336" t="s">
        <v>1784</v>
      </c>
      <c r="H45" s="336" t="s">
        <v>1758</v>
      </c>
      <c r="I45" s="324"/>
      <c r="J45" s="319"/>
      <c r="K45" s="325"/>
      <c r="L45" s="319"/>
      <c r="M45" s="319"/>
      <c r="N45" s="319"/>
      <c r="O45" s="320"/>
      <c r="P45" s="320"/>
    </row>
    <row r="46" spans="1:16" ht="14.25" customHeight="1">
      <c r="A46" s="240"/>
      <c r="B46" s="607"/>
      <c r="C46" s="607"/>
      <c r="D46" s="172" t="s">
        <v>2073</v>
      </c>
      <c r="E46" s="336" t="s">
        <v>1787</v>
      </c>
      <c r="F46" s="172" t="s">
        <v>2074</v>
      </c>
      <c r="G46" s="336" t="s">
        <v>1788</v>
      </c>
      <c r="H46" s="336" t="s">
        <v>322</v>
      </c>
      <c r="I46" s="324"/>
      <c r="J46" s="319"/>
      <c r="K46" s="325"/>
      <c r="L46" s="319"/>
      <c r="M46" s="319"/>
      <c r="N46" s="319"/>
      <c r="O46" s="320"/>
      <c r="P46" s="320"/>
    </row>
    <row r="47" spans="1:16" ht="14.25" customHeight="1">
      <c r="A47" s="240"/>
      <c r="B47" s="607"/>
      <c r="C47" s="607"/>
      <c r="D47" s="172" t="s">
        <v>2075</v>
      </c>
      <c r="E47" s="336" t="s">
        <v>1789</v>
      </c>
      <c r="F47" s="172" t="s">
        <v>2076</v>
      </c>
      <c r="G47" s="336" t="s">
        <v>1790</v>
      </c>
      <c r="H47" s="336" t="s">
        <v>324</v>
      </c>
      <c r="I47" s="324"/>
      <c r="J47" s="319"/>
      <c r="K47" s="325"/>
      <c r="L47" s="319"/>
      <c r="M47" s="319"/>
      <c r="N47" s="319"/>
      <c r="O47" s="320"/>
      <c r="P47" s="320"/>
    </row>
    <row r="48" spans="1:16" ht="14.25" customHeight="1">
      <c r="A48" s="240"/>
      <c r="B48" s="607"/>
      <c r="C48" s="607"/>
      <c r="D48" s="172" t="s">
        <v>2077</v>
      </c>
      <c r="E48" s="336" t="s">
        <v>1791</v>
      </c>
      <c r="F48" s="172" t="s">
        <v>2078</v>
      </c>
      <c r="G48" s="336" t="s">
        <v>1792</v>
      </c>
      <c r="H48" s="336" t="s">
        <v>322</v>
      </c>
      <c r="I48" s="324"/>
      <c r="J48" s="319"/>
      <c r="K48" s="325"/>
      <c r="L48" s="319"/>
      <c r="M48" s="319"/>
      <c r="N48" s="319"/>
      <c r="O48" s="320"/>
      <c r="P48" s="320"/>
    </row>
    <row r="49" spans="1:16" ht="14.25" customHeight="1">
      <c r="A49" s="240"/>
      <c r="B49" s="607"/>
      <c r="C49" s="607"/>
      <c r="D49" s="172" t="s">
        <v>2079</v>
      </c>
      <c r="E49" s="336" t="s">
        <v>1795</v>
      </c>
      <c r="F49" s="172" t="s">
        <v>2080</v>
      </c>
      <c r="G49" s="336" t="s">
        <v>1796</v>
      </c>
      <c r="H49" s="336" t="s">
        <v>17</v>
      </c>
      <c r="I49" s="324"/>
      <c r="J49" s="319"/>
      <c r="K49" s="325"/>
      <c r="L49" s="319"/>
      <c r="M49" s="319"/>
      <c r="N49" s="319"/>
      <c r="O49" s="320"/>
      <c r="P49" s="320"/>
    </row>
    <row r="50" spans="1:16" ht="14.25" customHeight="1">
      <c r="A50" s="240"/>
      <c r="B50" s="605"/>
      <c r="C50" s="605"/>
      <c r="D50" s="172" t="s">
        <v>2081</v>
      </c>
      <c r="E50" s="336" t="s">
        <v>1797</v>
      </c>
      <c r="F50" s="172" t="s">
        <v>2082</v>
      </c>
      <c r="G50" s="336" t="s">
        <v>1798</v>
      </c>
      <c r="H50" s="336" t="s">
        <v>17</v>
      </c>
      <c r="I50" s="324"/>
      <c r="J50" s="319"/>
      <c r="K50" s="325"/>
      <c r="L50" s="319"/>
      <c r="M50" s="319"/>
      <c r="N50" s="319"/>
      <c r="O50" s="320"/>
      <c r="P50" s="320"/>
    </row>
    <row r="51" spans="1:16" ht="14.25" customHeight="1">
      <c r="A51" s="240"/>
      <c r="B51" s="632">
        <v>71703</v>
      </c>
      <c r="C51" s="633" t="s">
        <v>1801</v>
      </c>
      <c r="D51" s="172" t="s">
        <v>2083</v>
      </c>
      <c r="E51" s="336" t="s">
        <v>1805</v>
      </c>
      <c r="F51" s="172" t="s">
        <v>2084</v>
      </c>
      <c r="G51" s="490" t="s">
        <v>1806</v>
      </c>
      <c r="H51" s="336" t="s">
        <v>1582</v>
      </c>
      <c r="I51" s="324"/>
      <c r="J51" s="319"/>
      <c r="K51" s="325"/>
      <c r="L51" s="319"/>
      <c r="M51" s="319"/>
      <c r="N51" s="319"/>
      <c r="O51" s="320"/>
      <c r="P51" s="320"/>
    </row>
    <row r="52" spans="1:16" ht="14.25" customHeight="1">
      <c r="A52" s="240"/>
      <c r="B52" s="605"/>
      <c r="C52" s="605"/>
      <c r="D52" s="172" t="s">
        <v>2085</v>
      </c>
      <c r="E52" s="336" t="s">
        <v>1809</v>
      </c>
      <c r="F52" s="172" t="s">
        <v>2086</v>
      </c>
      <c r="G52" s="490" t="s">
        <v>1810</v>
      </c>
      <c r="H52" s="336" t="s">
        <v>324</v>
      </c>
      <c r="I52" s="324"/>
      <c r="J52" s="319"/>
      <c r="K52" s="325"/>
      <c r="L52" s="319"/>
      <c r="M52" s="319"/>
      <c r="N52" s="319"/>
      <c r="O52" s="320"/>
      <c r="P52" s="320"/>
    </row>
    <row r="53" spans="1:16" ht="14.25" customHeight="1">
      <c r="A53" s="240"/>
      <c r="B53" s="337">
        <v>71411</v>
      </c>
      <c r="C53" s="337" t="s">
        <v>1812</v>
      </c>
      <c r="D53" s="172" t="s">
        <v>2087</v>
      </c>
      <c r="E53" s="337" t="s">
        <v>1816</v>
      </c>
      <c r="F53" s="172" t="s">
        <v>2088</v>
      </c>
      <c r="G53" s="337" t="s">
        <v>1817</v>
      </c>
      <c r="H53" s="337" t="s">
        <v>1582</v>
      </c>
      <c r="I53" s="324"/>
      <c r="J53" s="319"/>
      <c r="K53" s="325"/>
      <c r="L53" s="319"/>
      <c r="M53" s="319"/>
      <c r="N53" s="319"/>
      <c r="O53" s="320"/>
      <c r="P53" s="320"/>
    </row>
    <row r="54" spans="1:16" ht="14.25" customHeight="1">
      <c r="A54" s="240"/>
      <c r="B54" s="337">
        <v>71408</v>
      </c>
      <c r="C54" s="337" t="s">
        <v>1819</v>
      </c>
      <c r="D54" s="172" t="s">
        <v>2089</v>
      </c>
      <c r="E54" s="337" t="s">
        <v>1823</v>
      </c>
      <c r="F54" s="172" t="s">
        <v>2090</v>
      </c>
      <c r="G54" s="337" t="s">
        <v>1824</v>
      </c>
      <c r="H54" s="337" t="s">
        <v>1582</v>
      </c>
      <c r="I54" s="324"/>
      <c r="J54" s="319"/>
      <c r="K54" s="325"/>
      <c r="L54" s="319"/>
      <c r="M54" s="319"/>
      <c r="N54" s="319"/>
      <c r="O54" s="320"/>
      <c r="P54" s="320"/>
    </row>
    <row r="55" spans="1:16" ht="14.25" customHeight="1">
      <c r="A55" s="240"/>
      <c r="B55" s="631">
        <v>71406</v>
      </c>
      <c r="C55" s="631" t="s">
        <v>1680</v>
      </c>
      <c r="D55" s="172" t="s">
        <v>382</v>
      </c>
      <c r="E55" s="337" t="s">
        <v>1684</v>
      </c>
      <c r="F55" s="172" t="s">
        <v>2027</v>
      </c>
      <c r="G55" s="337" t="s">
        <v>1626</v>
      </c>
      <c r="H55" s="337" t="s">
        <v>1582</v>
      </c>
      <c r="I55" s="324"/>
      <c r="J55" s="319"/>
      <c r="K55" s="325"/>
      <c r="L55" s="319"/>
      <c r="M55" s="319"/>
      <c r="N55" s="319"/>
      <c r="O55" s="320"/>
      <c r="P55" s="320"/>
    </row>
    <row r="56" spans="1:16" ht="14.25" customHeight="1">
      <c r="A56" s="240"/>
      <c r="B56" s="607"/>
      <c r="C56" s="607"/>
      <c r="D56" s="172" t="s">
        <v>383</v>
      </c>
      <c r="E56" s="337" t="s">
        <v>1686</v>
      </c>
      <c r="F56" s="172" t="s">
        <v>2028</v>
      </c>
      <c r="G56" s="337" t="s">
        <v>1687</v>
      </c>
      <c r="H56" s="337" t="s">
        <v>324</v>
      </c>
      <c r="I56" s="324"/>
      <c r="J56" s="319"/>
      <c r="K56" s="325"/>
      <c r="L56" s="319"/>
      <c r="M56" s="319"/>
      <c r="N56" s="319"/>
      <c r="O56" s="320"/>
      <c r="P56" s="320"/>
    </row>
    <row r="57" spans="1:16" ht="14.25" customHeight="1">
      <c r="A57" s="240"/>
      <c r="B57" s="605"/>
      <c r="C57" s="605"/>
      <c r="D57" s="172" t="s">
        <v>360</v>
      </c>
      <c r="E57" s="337" t="s">
        <v>1691</v>
      </c>
      <c r="F57" s="172" t="s">
        <v>2029</v>
      </c>
      <c r="G57" s="337" t="s">
        <v>1626</v>
      </c>
      <c r="H57" s="337" t="s">
        <v>1582</v>
      </c>
      <c r="I57" s="324"/>
      <c r="J57" s="319"/>
      <c r="K57" s="325"/>
      <c r="L57" s="319"/>
      <c r="M57" s="319"/>
      <c r="N57" s="319"/>
      <c r="O57" s="320"/>
      <c r="P57" s="320"/>
    </row>
    <row r="58" spans="1:16" ht="14.25" customHeight="1">
      <c r="A58" s="240"/>
      <c r="B58" s="631" t="s">
        <v>171</v>
      </c>
      <c r="C58" s="631" t="s">
        <v>1827</v>
      </c>
      <c r="D58" s="172" t="s">
        <v>2091</v>
      </c>
      <c r="E58" s="337" t="s">
        <v>1832</v>
      </c>
      <c r="F58" s="172" t="s">
        <v>2092</v>
      </c>
      <c r="G58" s="337" t="s">
        <v>1833</v>
      </c>
      <c r="H58" s="337" t="s">
        <v>324</v>
      </c>
      <c r="I58" s="324"/>
      <c r="J58" s="319"/>
      <c r="K58" s="325"/>
      <c r="L58" s="319"/>
      <c r="M58" s="319"/>
      <c r="N58" s="319"/>
      <c r="O58" s="320"/>
      <c r="P58" s="320"/>
    </row>
    <row r="59" spans="1:16" ht="14.25" customHeight="1">
      <c r="A59" s="240"/>
      <c r="B59" s="607"/>
      <c r="C59" s="607"/>
      <c r="D59" s="172" t="s">
        <v>2093</v>
      </c>
      <c r="E59" s="337" t="s">
        <v>1835</v>
      </c>
      <c r="F59" s="172" t="s">
        <v>2094</v>
      </c>
      <c r="G59" s="337" t="s">
        <v>1836</v>
      </c>
      <c r="H59" s="337" t="s">
        <v>324</v>
      </c>
      <c r="I59" s="324"/>
      <c r="J59" s="319"/>
      <c r="K59" s="325"/>
      <c r="L59" s="319"/>
      <c r="M59" s="319"/>
      <c r="N59" s="319"/>
      <c r="O59" s="320"/>
      <c r="P59" s="320"/>
    </row>
    <row r="60" spans="1:16" ht="14.25" customHeight="1">
      <c r="A60" s="240"/>
      <c r="B60" s="605"/>
      <c r="C60" s="605"/>
      <c r="D60" s="172" t="s">
        <v>2095</v>
      </c>
      <c r="E60" s="337" t="s">
        <v>1840</v>
      </c>
      <c r="F60" s="172" t="s">
        <v>2096</v>
      </c>
      <c r="G60" s="337" t="s">
        <v>1841</v>
      </c>
      <c r="H60" s="337" t="s">
        <v>1842</v>
      </c>
      <c r="I60" s="324"/>
      <c r="J60" s="319"/>
      <c r="K60" s="325"/>
      <c r="L60" s="319"/>
      <c r="M60" s="319"/>
      <c r="N60" s="319"/>
      <c r="O60" s="320"/>
      <c r="P60" s="320"/>
    </row>
    <row r="61" spans="1:16" ht="14.25" customHeight="1">
      <c r="A61" s="240"/>
      <c r="B61" s="631" t="s">
        <v>171</v>
      </c>
      <c r="C61" s="631" t="s">
        <v>1843</v>
      </c>
      <c r="D61" s="172" t="s">
        <v>2097</v>
      </c>
      <c r="E61" s="337" t="s">
        <v>1847</v>
      </c>
      <c r="F61" s="172" t="s">
        <v>2098</v>
      </c>
      <c r="G61" s="337" t="s">
        <v>1848</v>
      </c>
      <c r="H61" s="337" t="s">
        <v>1667</v>
      </c>
      <c r="I61" s="324"/>
      <c r="J61" s="319"/>
      <c r="K61" s="325"/>
      <c r="L61" s="319"/>
      <c r="M61" s="319"/>
      <c r="N61" s="319"/>
      <c r="O61" s="320"/>
      <c r="P61" s="320"/>
    </row>
    <row r="62" spans="1:16" ht="14.25" customHeight="1">
      <c r="A62" s="240"/>
      <c r="B62" s="607"/>
      <c r="C62" s="607"/>
      <c r="D62" s="172" t="s">
        <v>2099</v>
      </c>
      <c r="E62" s="337" t="s">
        <v>1850</v>
      </c>
      <c r="F62" s="172" t="s">
        <v>2100</v>
      </c>
      <c r="G62" s="337" t="s">
        <v>1851</v>
      </c>
      <c r="H62" s="337" t="s">
        <v>1667</v>
      </c>
      <c r="I62" s="324"/>
      <c r="J62" s="319"/>
      <c r="K62" s="325"/>
      <c r="L62" s="319"/>
      <c r="M62" s="319"/>
      <c r="N62" s="319"/>
      <c r="O62" s="320"/>
      <c r="P62" s="320"/>
    </row>
    <row r="63" spans="1:16" ht="14.25" customHeight="1">
      <c r="A63" s="240"/>
      <c r="B63" s="605"/>
      <c r="C63" s="605"/>
      <c r="D63" s="172" t="s">
        <v>2101</v>
      </c>
      <c r="E63" s="337" t="s">
        <v>1854</v>
      </c>
      <c r="F63" s="172" t="s">
        <v>2102</v>
      </c>
      <c r="G63" s="337" t="s">
        <v>1841</v>
      </c>
      <c r="H63" s="337" t="s">
        <v>1582</v>
      </c>
      <c r="I63" s="324"/>
      <c r="J63" s="319"/>
      <c r="K63" s="325"/>
      <c r="L63" s="319"/>
      <c r="M63" s="319"/>
      <c r="N63" s="319"/>
      <c r="O63" s="320"/>
      <c r="P63" s="320"/>
    </row>
    <row r="64" spans="1:16" ht="14.25" customHeight="1">
      <c r="A64" s="240"/>
      <c r="B64" s="631" t="s">
        <v>171</v>
      </c>
      <c r="C64" s="631" t="s">
        <v>1855</v>
      </c>
      <c r="D64" s="172" t="s">
        <v>2103</v>
      </c>
      <c r="E64" s="337" t="s">
        <v>1860</v>
      </c>
      <c r="F64" s="172" t="s">
        <v>2104</v>
      </c>
      <c r="G64" s="337" t="s">
        <v>1861</v>
      </c>
      <c r="H64" s="337" t="s">
        <v>1667</v>
      </c>
      <c r="I64" s="324"/>
      <c r="J64" s="319"/>
      <c r="K64" s="325"/>
      <c r="L64" s="319"/>
      <c r="M64" s="319"/>
      <c r="N64" s="319"/>
      <c r="O64" s="320"/>
      <c r="P64" s="320"/>
    </row>
    <row r="65" spans="1:16" ht="14.25" customHeight="1">
      <c r="A65" s="240"/>
      <c r="B65" s="605"/>
      <c r="C65" s="605"/>
      <c r="D65" s="172" t="s">
        <v>2105</v>
      </c>
      <c r="E65" s="337" t="s">
        <v>1863</v>
      </c>
      <c r="F65" s="172" t="s">
        <v>2106</v>
      </c>
      <c r="G65" s="337" t="s">
        <v>1864</v>
      </c>
      <c r="H65" s="337" t="s">
        <v>1667</v>
      </c>
      <c r="I65" s="324"/>
      <c r="J65" s="319"/>
      <c r="K65" s="325"/>
      <c r="L65" s="319"/>
      <c r="M65" s="319"/>
      <c r="N65" s="319"/>
      <c r="O65" s="320"/>
      <c r="P65" s="320"/>
    </row>
    <row r="66" spans="1:16" ht="14.25" customHeight="1">
      <c r="A66" s="240"/>
      <c r="B66" s="631" t="s">
        <v>171</v>
      </c>
      <c r="C66" s="631" t="s">
        <v>1865</v>
      </c>
      <c r="D66" s="172" t="s">
        <v>2107</v>
      </c>
      <c r="E66" s="337" t="s">
        <v>1869</v>
      </c>
      <c r="F66" s="172" t="s">
        <v>2108</v>
      </c>
      <c r="G66" s="337" t="s">
        <v>1870</v>
      </c>
      <c r="H66" s="337" t="s">
        <v>1667</v>
      </c>
      <c r="I66" s="324"/>
      <c r="J66" s="319"/>
      <c r="K66" s="325"/>
      <c r="L66" s="319"/>
      <c r="M66" s="319"/>
      <c r="N66" s="319"/>
      <c r="O66" s="320"/>
      <c r="P66" s="320"/>
    </row>
    <row r="67" spans="1:16" ht="14.25" customHeight="1">
      <c r="A67" s="240"/>
      <c r="B67" s="605"/>
      <c r="C67" s="605"/>
      <c r="D67" s="172" t="s">
        <v>2109</v>
      </c>
      <c r="E67" s="337" t="s">
        <v>1872</v>
      </c>
      <c r="F67" s="172" t="s">
        <v>2110</v>
      </c>
      <c r="G67" s="337" t="s">
        <v>1873</v>
      </c>
      <c r="H67" s="337" t="s">
        <v>324</v>
      </c>
      <c r="I67" s="324"/>
      <c r="J67" s="319"/>
      <c r="K67" s="325"/>
      <c r="L67" s="319"/>
      <c r="M67" s="319"/>
      <c r="N67" s="319"/>
      <c r="O67" s="320"/>
      <c r="P67" s="320"/>
    </row>
    <row r="68" spans="1:16" ht="14.25" customHeight="1">
      <c r="A68" s="240"/>
      <c r="B68" s="631" t="s">
        <v>171</v>
      </c>
      <c r="C68" s="631" t="s">
        <v>1874</v>
      </c>
      <c r="D68" s="172" t="s">
        <v>2111</v>
      </c>
      <c r="E68" s="337" t="s">
        <v>1878</v>
      </c>
      <c r="F68" s="172" t="s">
        <v>2112</v>
      </c>
      <c r="G68" s="337" t="s">
        <v>1879</v>
      </c>
      <c r="H68" s="337" t="s">
        <v>324</v>
      </c>
      <c r="I68" s="324"/>
      <c r="J68" s="319"/>
      <c r="K68" s="325"/>
      <c r="L68" s="319"/>
      <c r="M68" s="319"/>
      <c r="N68" s="319"/>
      <c r="O68" s="320"/>
      <c r="P68" s="320"/>
    </row>
    <row r="69" spans="1:16" ht="14.25" customHeight="1">
      <c r="A69" s="240"/>
      <c r="B69" s="605"/>
      <c r="C69" s="605"/>
      <c r="D69" s="172" t="s">
        <v>2113</v>
      </c>
      <c r="E69" s="337" t="s">
        <v>1881</v>
      </c>
      <c r="F69" s="172" t="s">
        <v>2114</v>
      </c>
      <c r="G69" s="337" t="s">
        <v>1882</v>
      </c>
      <c r="H69" s="337" t="s">
        <v>324</v>
      </c>
      <c r="I69" s="324"/>
      <c r="J69" s="319"/>
      <c r="K69" s="325"/>
      <c r="L69" s="319"/>
      <c r="M69" s="319"/>
      <c r="N69" s="319"/>
      <c r="O69" s="320"/>
      <c r="P69" s="320"/>
    </row>
    <row r="70" spans="1:16" ht="14.25" customHeight="1">
      <c r="A70" s="240"/>
      <c r="B70" s="631" t="s">
        <v>171</v>
      </c>
      <c r="C70" s="631" t="s">
        <v>1883</v>
      </c>
      <c r="D70" s="172" t="s">
        <v>2115</v>
      </c>
      <c r="E70" s="337" t="s">
        <v>2116</v>
      </c>
      <c r="F70" s="172" t="s">
        <v>2117</v>
      </c>
      <c r="G70" s="337" t="s">
        <v>1888</v>
      </c>
      <c r="H70" s="337" t="s">
        <v>324</v>
      </c>
      <c r="I70" s="324"/>
      <c r="J70" s="319"/>
      <c r="K70" s="325"/>
      <c r="L70" s="319"/>
      <c r="M70" s="319"/>
      <c r="N70" s="319"/>
      <c r="O70" s="320"/>
      <c r="P70" s="320"/>
    </row>
    <row r="71" spans="1:16" ht="14.25" customHeight="1">
      <c r="A71" s="240"/>
      <c r="B71" s="605"/>
      <c r="C71" s="605"/>
      <c r="D71" s="172" t="s">
        <v>2118</v>
      </c>
      <c r="E71" s="337" t="s">
        <v>1890</v>
      </c>
      <c r="F71" s="172" t="s">
        <v>2119</v>
      </c>
      <c r="G71" s="337" t="s">
        <v>1891</v>
      </c>
      <c r="H71" s="337" t="s">
        <v>324</v>
      </c>
      <c r="I71" s="324"/>
      <c r="J71" s="319"/>
      <c r="K71" s="325"/>
      <c r="L71" s="319"/>
      <c r="M71" s="319"/>
      <c r="N71" s="319"/>
      <c r="O71" s="320"/>
      <c r="P71" s="320"/>
    </row>
    <row r="72" spans="1:16" ht="14.25" customHeight="1">
      <c r="A72" s="240"/>
      <c r="B72" s="631" t="s">
        <v>171</v>
      </c>
      <c r="C72" s="631" t="s">
        <v>1892</v>
      </c>
      <c r="D72" s="172" t="s">
        <v>2120</v>
      </c>
      <c r="E72" s="337" t="s">
        <v>1896</v>
      </c>
      <c r="F72" s="172" t="s">
        <v>2121</v>
      </c>
      <c r="G72" s="337" t="s">
        <v>1897</v>
      </c>
      <c r="H72" s="337" t="s">
        <v>1582</v>
      </c>
      <c r="I72" s="324"/>
      <c r="J72" s="319"/>
      <c r="K72" s="325"/>
      <c r="L72" s="319"/>
      <c r="M72" s="319"/>
      <c r="N72" s="319"/>
      <c r="O72" s="320"/>
      <c r="P72" s="320"/>
    </row>
    <row r="73" spans="1:16" ht="14.25" customHeight="1">
      <c r="A73" s="240"/>
      <c r="B73" s="605"/>
      <c r="C73" s="605"/>
      <c r="D73" s="172" t="s">
        <v>2122</v>
      </c>
      <c r="E73" s="337" t="s">
        <v>1896</v>
      </c>
      <c r="F73" s="172" t="s">
        <v>2123</v>
      </c>
      <c r="G73" s="337" t="s">
        <v>1899</v>
      </c>
      <c r="H73" s="337" t="s">
        <v>1900</v>
      </c>
      <c r="I73" s="324"/>
      <c r="J73" s="319"/>
      <c r="K73" s="325"/>
      <c r="L73" s="319"/>
      <c r="M73" s="319"/>
      <c r="N73" s="319"/>
      <c r="O73" s="320"/>
      <c r="P73" s="320"/>
    </row>
    <row r="74" spans="1:16" ht="14.25" customHeight="1">
      <c r="A74" s="240"/>
      <c r="B74" s="337">
        <v>71902</v>
      </c>
      <c r="C74" s="337" t="s">
        <v>1902</v>
      </c>
      <c r="D74" s="172" t="s">
        <v>2124</v>
      </c>
      <c r="E74" s="337" t="s">
        <v>1906</v>
      </c>
      <c r="F74" s="172" t="s">
        <v>2125</v>
      </c>
      <c r="G74" s="338" t="s">
        <v>1907</v>
      </c>
      <c r="H74" s="338" t="s">
        <v>322</v>
      </c>
      <c r="I74" s="324"/>
      <c r="J74" s="319"/>
      <c r="K74" s="325"/>
      <c r="L74" s="319"/>
      <c r="M74" s="319"/>
      <c r="N74" s="319"/>
      <c r="O74" s="320"/>
      <c r="P74" s="320"/>
    </row>
    <row r="75" spans="1:16" ht="14.25" customHeight="1">
      <c r="A75" s="240"/>
      <c r="B75" s="337">
        <v>71902</v>
      </c>
      <c r="C75" s="337" t="s">
        <v>1902</v>
      </c>
      <c r="D75" s="172" t="s">
        <v>2126</v>
      </c>
      <c r="E75" s="337" t="s">
        <v>1909</v>
      </c>
      <c r="F75" s="172" t="s">
        <v>2127</v>
      </c>
      <c r="G75" s="338" t="s">
        <v>1910</v>
      </c>
      <c r="H75" s="338" t="s">
        <v>324</v>
      </c>
      <c r="I75" s="324"/>
      <c r="J75" s="319"/>
      <c r="K75" s="325"/>
      <c r="L75" s="319"/>
      <c r="M75" s="319"/>
      <c r="N75" s="319"/>
      <c r="O75" s="320"/>
      <c r="P75" s="320"/>
    </row>
    <row r="76" spans="1:16" ht="14.25" customHeight="1">
      <c r="A76" s="240"/>
      <c r="B76" s="337">
        <v>71902</v>
      </c>
      <c r="C76" s="337" t="s">
        <v>1902</v>
      </c>
      <c r="D76" s="172" t="s">
        <v>2126</v>
      </c>
      <c r="E76" s="337" t="s">
        <v>1909</v>
      </c>
      <c r="F76" s="172" t="s">
        <v>2128</v>
      </c>
      <c r="G76" s="338" t="s">
        <v>1911</v>
      </c>
      <c r="H76" s="338" t="s">
        <v>322</v>
      </c>
      <c r="I76" s="324"/>
      <c r="J76" s="319"/>
      <c r="K76" s="325"/>
      <c r="L76" s="319"/>
      <c r="M76" s="319"/>
      <c r="N76" s="319"/>
      <c r="O76" s="320"/>
      <c r="P76" s="320"/>
    </row>
    <row r="77" spans="1:16" ht="14.25" customHeight="1">
      <c r="A77" s="240"/>
      <c r="B77" s="337">
        <v>72206</v>
      </c>
      <c r="C77" s="337" t="s">
        <v>1913</v>
      </c>
      <c r="D77" s="339" t="s">
        <v>2129</v>
      </c>
      <c r="E77" s="338" t="s">
        <v>1917</v>
      </c>
      <c r="F77" s="339" t="s">
        <v>2130</v>
      </c>
      <c r="G77" s="338" t="s">
        <v>1918</v>
      </c>
      <c r="H77" s="338" t="s">
        <v>17</v>
      </c>
      <c r="I77" s="324"/>
      <c r="J77" s="319"/>
      <c r="K77" s="325"/>
      <c r="L77" s="319"/>
      <c r="M77" s="319"/>
      <c r="N77" s="319"/>
      <c r="O77" s="320"/>
      <c r="P77" s="320"/>
    </row>
    <row r="78" spans="1:16" ht="14.25" customHeight="1">
      <c r="A78" s="240"/>
      <c r="B78" s="337">
        <v>72206</v>
      </c>
      <c r="C78" s="337" t="s">
        <v>1913</v>
      </c>
      <c r="D78" s="339" t="s">
        <v>2131</v>
      </c>
      <c r="E78" s="338" t="s">
        <v>1919</v>
      </c>
      <c r="F78" s="339" t="s">
        <v>2132</v>
      </c>
      <c r="G78" s="338" t="s">
        <v>1920</v>
      </c>
      <c r="H78" s="338" t="s">
        <v>324</v>
      </c>
      <c r="I78" s="324"/>
      <c r="J78" s="319"/>
      <c r="K78" s="325"/>
      <c r="L78" s="319"/>
      <c r="M78" s="319"/>
      <c r="N78" s="319"/>
      <c r="O78" s="320"/>
      <c r="P78" s="320"/>
    </row>
    <row r="79" spans="1:16" ht="14.25" customHeight="1">
      <c r="A79" s="240"/>
      <c r="B79" s="337">
        <v>72206</v>
      </c>
      <c r="C79" s="337" t="s">
        <v>1913</v>
      </c>
      <c r="D79" s="339" t="s">
        <v>2133</v>
      </c>
      <c r="E79" s="491" t="s">
        <v>1922</v>
      </c>
      <c r="F79" s="339" t="s">
        <v>2134</v>
      </c>
      <c r="G79" s="338" t="s">
        <v>1923</v>
      </c>
      <c r="H79" s="338" t="s">
        <v>324</v>
      </c>
      <c r="I79" s="324"/>
      <c r="J79" s="319"/>
      <c r="K79" s="325"/>
      <c r="L79" s="319"/>
      <c r="M79" s="319"/>
      <c r="N79" s="319"/>
      <c r="O79" s="320"/>
      <c r="P79" s="320"/>
    </row>
    <row r="80" spans="1:16" ht="14.25" customHeight="1">
      <c r="A80" s="240"/>
      <c r="B80" s="337">
        <v>72206</v>
      </c>
      <c r="C80" s="337" t="s">
        <v>1913</v>
      </c>
      <c r="D80" s="339" t="s">
        <v>2133</v>
      </c>
      <c r="E80" s="491" t="s">
        <v>1922</v>
      </c>
      <c r="F80" s="339" t="s">
        <v>2135</v>
      </c>
      <c r="G80" s="338" t="s">
        <v>1924</v>
      </c>
      <c r="H80" s="338" t="s">
        <v>324</v>
      </c>
      <c r="I80" s="324"/>
      <c r="J80" s="319"/>
      <c r="K80" s="325"/>
      <c r="L80" s="319"/>
      <c r="M80" s="319"/>
      <c r="N80" s="319"/>
      <c r="O80" s="320"/>
      <c r="P80" s="320"/>
    </row>
    <row r="81" spans="1:16" ht="14.25" customHeight="1">
      <c r="A81" s="240"/>
      <c r="B81" s="337" t="s">
        <v>1925</v>
      </c>
      <c r="C81" s="337" t="s">
        <v>1926</v>
      </c>
      <c r="D81" s="172" t="s">
        <v>387</v>
      </c>
      <c r="E81" s="338" t="s">
        <v>1930</v>
      </c>
      <c r="F81" s="172" t="s">
        <v>2136</v>
      </c>
      <c r="G81" s="338" t="s">
        <v>1931</v>
      </c>
      <c r="H81" s="338" t="s">
        <v>324</v>
      </c>
      <c r="I81" s="324"/>
      <c r="J81" s="319"/>
      <c r="K81" s="325"/>
      <c r="L81" s="319"/>
      <c r="M81" s="319"/>
      <c r="N81" s="319"/>
      <c r="O81" s="320"/>
      <c r="P81" s="320"/>
    </row>
    <row r="82" spans="1:16" ht="14.25" customHeight="1">
      <c r="A82" s="240"/>
      <c r="B82" s="337" t="s">
        <v>1925</v>
      </c>
      <c r="C82" s="337" t="s">
        <v>1926</v>
      </c>
      <c r="D82" s="172" t="s">
        <v>2137</v>
      </c>
      <c r="E82" s="338" t="s">
        <v>1934</v>
      </c>
      <c r="F82" s="172" t="s">
        <v>2138</v>
      </c>
      <c r="G82" s="338" t="s">
        <v>1935</v>
      </c>
      <c r="H82" s="338" t="s">
        <v>324</v>
      </c>
      <c r="I82" s="324"/>
      <c r="J82" s="319"/>
      <c r="K82" s="325"/>
      <c r="L82" s="319"/>
      <c r="M82" s="319"/>
      <c r="N82" s="319"/>
      <c r="O82" s="320"/>
      <c r="P82" s="320"/>
    </row>
    <row r="83" spans="1:16" ht="14.25" customHeight="1">
      <c r="A83" s="240"/>
      <c r="B83" s="337">
        <v>72208</v>
      </c>
      <c r="C83" s="337" t="s">
        <v>1936</v>
      </c>
      <c r="D83" s="172" t="s">
        <v>2139</v>
      </c>
      <c r="E83" s="337" t="s">
        <v>1940</v>
      </c>
      <c r="F83" s="172" t="s">
        <v>2140</v>
      </c>
      <c r="G83" s="338" t="s">
        <v>1941</v>
      </c>
      <c r="H83" s="338" t="s">
        <v>324</v>
      </c>
      <c r="I83" s="324"/>
      <c r="J83" s="319"/>
      <c r="K83" s="325"/>
      <c r="L83" s="319"/>
      <c r="M83" s="319"/>
      <c r="N83" s="319"/>
      <c r="O83" s="320"/>
      <c r="P83" s="320"/>
    </row>
    <row r="84" spans="1:16" ht="14.25" customHeight="1">
      <c r="A84" s="240"/>
      <c r="B84" s="337">
        <v>72208</v>
      </c>
      <c r="C84" s="337" t="s">
        <v>1936</v>
      </c>
      <c r="D84" s="172" t="s">
        <v>2141</v>
      </c>
      <c r="E84" s="337" t="s">
        <v>1944</v>
      </c>
      <c r="F84" s="172" t="s">
        <v>2142</v>
      </c>
      <c r="G84" s="338" t="s">
        <v>1945</v>
      </c>
      <c r="H84" s="338" t="s">
        <v>324</v>
      </c>
      <c r="I84" s="324"/>
      <c r="J84" s="319"/>
      <c r="K84" s="325"/>
      <c r="L84" s="319"/>
      <c r="M84" s="319"/>
      <c r="N84" s="319"/>
      <c r="O84" s="320"/>
      <c r="P84" s="320"/>
    </row>
    <row r="85" spans="1:16" ht="14.25" customHeight="1">
      <c r="A85" s="240"/>
      <c r="B85" s="337">
        <v>72208</v>
      </c>
      <c r="C85" s="337" t="s">
        <v>1936</v>
      </c>
      <c r="D85" s="172" t="s">
        <v>2143</v>
      </c>
      <c r="E85" s="337" t="s">
        <v>1946</v>
      </c>
      <c r="F85" s="172" t="s">
        <v>2144</v>
      </c>
      <c r="G85" s="338" t="s">
        <v>1947</v>
      </c>
      <c r="H85" s="338" t="s">
        <v>324</v>
      </c>
      <c r="I85" s="324"/>
      <c r="J85" s="319"/>
      <c r="K85" s="325"/>
      <c r="L85" s="319"/>
      <c r="M85" s="319"/>
      <c r="N85" s="319"/>
      <c r="O85" s="320"/>
      <c r="P85" s="320"/>
    </row>
    <row r="86" spans="1:16" ht="14.25" customHeight="1">
      <c r="A86" s="240"/>
      <c r="B86" s="337">
        <v>72102</v>
      </c>
      <c r="C86" s="337" t="s">
        <v>2145</v>
      </c>
      <c r="D86" s="172" t="s">
        <v>2146</v>
      </c>
      <c r="E86" s="337" t="s">
        <v>1952</v>
      </c>
      <c r="F86" s="172" t="s">
        <v>2147</v>
      </c>
      <c r="G86" s="337" t="s">
        <v>1953</v>
      </c>
      <c r="H86" s="338" t="s">
        <v>324</v>
      </c>
      <c r="I86" s="324"/>
      <c r="J86" s="319"/>
      <c r="K86" s="325"/>
      <c r="L86" s="319"/>
      <c r="M86" s="319"/>
      <c r="N86" s="319"/>
      <c r="O86" s="320"/>
      <c r="P86" s="320"/>
    </row>
    <row r="87" spans="1:16" ht="18" customHeight="1">
      <c r="A87" s="240"/>
      <c r="B87" s="337">
        <v>71801</v>
      </c>
      <c r="C87" s="337" t="s">
        <v>1955</v>
      </c>
      <c r="D87" s="172" t="s">
        <v>349</v>
      </c>
      <c r="E87" s="337" t="s">
        <v>1959</v>
      </c>
      <c r="F87" s="172" t="s">
        <v>350</v>
      </c>
      <c r="G87" s="337" t="s">
        <v>1960</v>
      </c>
      <c r="H87" s="337" t="s">
        <v>324</v>
      </c>
      <c r="I87" s="324"/>
      <c r="J87" s="319"/>
      <c r="K87" s="325"/>
      <c r="L87" s="319"/>
      <c r="M87" s="319"/>
      <c r="N87" s="319"/>
      <c r="O87" s="320"/>
      <c r="P87" s="320"/>
    </row>
    <row r="88" spans="1:16" ht="14.25" customHeight="1">
      <c r="A88" s="240"/>
      <c r="B88" s="337">
        <v>71801</v>
      </c>
      <c r="C88" s="337" t="s">
        <v>1955</v>
      </c>
      <c r="D88" s="172" t="s">
        <v>351</v>
      </c>
      <c r="E88" s="337" t="s">
        <v>1962</v>
      </c>
      <c r="F88" s="172" t="s">
        <v>352</v>
      </c>
      <c r="G88" s="337" t="s">
        <v>1963</v>
      </c>
      <c r="H88" s="337" t="s">
        <v>324</v>
      </c>
      <c r="I88" s="324"/>
      <c r="J88" s="319"/>
      <c r="K88" s="325"/>
      <c r="L88" s="319"/>
      <c r="M88" s="319"/>
      <c r="N88" s="319"/>
      <c r="O88" s="320"/>
      <c r="P88" s="320"/>
    </row>
    <row r="89" spans="1:16" ht="14.25" customHeight="1">
      <c r="A89" s="240"/>
      <c r="B89" s="337">
        <v>71802</v>
      </c>
      <c r="C89" s="337" t="s">
        <v>1964</v>
      </c>
      <c r="D89" s="172" t="s">
        <v>353</v>
      </c>
      <c r="E89" s="336" t="s">
        <v>1967</v>
      </c>
      <c r="F89" s="172" t="s">
        <v>354</v>
      </c>
      <c r="G89" s="338" t="s">
        <v>1968</v>
      </c>
      <c r="H89" s="337" t="s">
        <v>324</v>
      </c>
      <c r="I89" s="324"/>
      <c r="J89" s="319"/>
      <c r="K89" s="325"/>
      <c r="L89" s="319"/>
      <c r="M89" s="319"/>
      <c r="N89" s="319"/>
      <c r="O89" s="320"/>
      <c r="P89" s="320"/>
    </row>
    <row r="90" spans="1:16" ht="14.25" customHeight="1">
      <c r="A90" s="240"/>
      <c r="B90" s="337">
        <v>71804</v>
      </c>
      <c r="C90" s="337" t="s">
        <v>1969</v>
      </c>
      <c r="D90" s="172" t="s">
        <v>2148</v>
      </c>
      <c r="E90" s="336" t="s">
        <v>1973</v>
      </c>
      <c r="F90" s="172" t="s">
        <v>2149</v>
      </c>
      <c r="G90" s="336" t="s">
        <v>1974</v>
      </c>
      <c r="H90" s="336" t="s">
        <v>1975</v>
      </c>
      <c r="I90" s="324"/>
      <c r="J90" s="319"/>
      <c r="K90" s="325"/>
      <c r="L90" s="319"/>
      <c r="M90" s="319"/>
      <c r="N90" s="319"/>
      <c r="O90" s="320"/>
      <c r="P90" s="320"/>
    </row>
    <row r="91" spans="1:16" ht="14.25" customHeight="1">
      <c r="A91" s="240"/>
      <c r="B91" s="337">
        <v>71804</v>
      </c>
      <c r="C91" s="337" t="s">
        <v>1969</v>
      </c>
      <c r="D91" s="172" t="s">
        <v>2150</v>
      </c>
      <c r="E91" s="336" t="s">
        <v>1976</v>
      </c>
      <c r="F91" s="172" t="s">
        <v>2151</v>
      </c>
      <c r="G91" s="336" t="s">
        <v>1977</v>
      </c>
      <c r="H91" s="336" t="s">
        <v>324</v>
      </c>
      <c r="I91" s="324"/>
      <c r="J91" s="319"/>
      <c r="K91" s="325"/>
      <c r="L91" s="319"/>
      <c r="M91" s="319"/>
      <c r="N91" s="319"/>
      <c r="O91" s="320"/>
      <c r="P91" s="320"/>
    </row>
    <row r="92" spans="1:16" ht="14.25" customHeight="1">
      <c r="A92" s="240"/>
      <c r="B92" s="297"/>
      <c r="C92" s="297"/>
      <c r="D92" s="297"/>
      <c r="E92" s="49"/>
      <c r="F92" s="302"/>
      <c r="G92" s="297"/>
      <c r="H92" s="25"/>
      <c r="I92" s="300"/>
      <c r="J92" s="240"/>
      <c r="K92" s="301"/>
      <c r="L92" s="240"/>
      <c r="M92" s="240"/>
      <c r="N92" s="240"/>
      <c r="O92" s="240"/>
      <c r="P92" s="240"/>
    </row>
  </sheetData>
  <mergeCells count="35">
    <mergeCell ref="B17:B18"/>
    <mergeCell ref="C17:C18"/>
    <mergeCell ref="B21:B23"/>
    <mergeCell ref="C21:C23"/>
    <mergeCell ref="B24:B25"/>
    <mergeCell ref="C24:C25"/>
    <mergeCell ref="E24:E25"/>
    <mergeCell ref="B27:B30"/>
    <mergeCell ref="C27:C30"/>
    <mergeCell ref="B31:B35"/>
    <mergeCell ref="C31:C35"/>
    <mergeCell ref="B36:B38"/>
    <mergeCell ref="C36:C38"/>
    <mergeCell ref="C39:C41"/>
    <mergeCell ref="B39:B41"/>
    <mergeCell ref="B42:B50"/>
    <mergeCell ref="C42:C50"/>
    <mergeCell ref="B51:B52"/>
    <mergeCell ref="C51:C52"/>
    <mergeCell ref="B55:B57"/>
    <mergeCell ref="C55:C57"/>
    <mergeCell ref="B66:B67"/>
    <mergeCell ref="B58:B60"/>
    <mergeCell ref="C58:C60"/>
    <mergeCell ref="B61:B63"/>
    <mergeCell ref="C61:C63"/>
    <mergeCell ref="B64:B65"/>
    <mergeCell ref="C64:C65"/>
    <mergeCell ref="C66:C67"/>
    <mergeCell ref="B68:B69"/>
    <mergeCell ref="B70:B71"/>
    <mergeCell ref="B72:B73"/>
    <mergeCell ref="C68:C69"/>
    <mergeCell ref="C70:C71"/>
    <mergeCell ref="C72:C73"/>
  </mergeCell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A999"/>
  <sheetViews>
    <sheetView workbookViewId="0">
      <pane ySplit="2" topLeftCell="A3" activePane="bottomLeft" state="frozen"/>
      <selection pane="bottomLeft" activeCell="E8" sqref="E8"/>
    </sheetView>
  </sheetViews>
  <sheetFormatPr defaultColWidth="14.42578125" defaultRowHeight="15" customHeight="1"/>
  <cols>
    <col min="1" max="1" width="7" customWidth="1"/>
    <col min="2" max="3" width="9.5703125" customWidth="1"/>
    <col min="4" max="4" width="33.85546875" customWidth="1"/>
    <col min="5" max="5" width="44.5703125" customWidth="1"/>
    <col min="6" max="27" width="9.7109375" customWidth="1"/>
  </cols>
  <sheetData>
    <row r="1" spans="1:27" ht="24" customHeight="1">
      <c r="A1" s="340"/>
      <c r="B1" s="340" t="s">
        <v>2152</v>
      </c>
      <c r="C1" s="341"/>
      <c r="D1" s="340"/>
      <c r="E1" s="340"/>
      <c r="F1" s="340"/>
      <c r="G1" s="340"/>
      <c r="H1" s="340"/>
      <c r="I1" s="340"/>
      <c r="J1" s="340"/>
      <c r="K1" s="340"/>
      <c r="L1" s="340"/>
      <c r="M1" s="340"/>
      <c r="N1" s="340"/>
      <c r="O1" s="340"/>
      <c r="P1" s="340"/>
      <c r="Q1" s="340"/>
      <c r="R1" s="340"/>
      <c r="S1" s="340"/>
      <c r="T1" s="340"/>
      <c r="U1" s="340"/>
      <c r="V1" s="340"/>
      <c r="W1" s="340"/>
      <c r="X1" s="340"/>
      <c r="Y1" s="340"/>
      <c r="Z1" s="340"/>
      <c r="AA1" s="340"/>
    </row>
    <row r="2" spans="1:27" ht="38.25">
      <c r="A2" s="342" t="s">
        <v>2153</v>
      </c>
      <c r="B2" s="343" t="s">
        <v>2154</v>
      </c>
      <c r="C2" s="343" t="s">
        <v>2155</v>
      </c>
      <c r="D2" s="344" t="s">
        <v>2156</v>
      </c>
      <c r="E2" s="345" t="s">
        <v>2157</v>
      </c>
      <c r="F2" s="346"/>
      <c r="G2" s="347"/>
      <c r="H2" s="347"/>
      <c r="I2" s="347"/>
      <c r="J2" s="347"/>
      <c r="K2" s="347"/>
      <c r="L2" s="347"/>
      <c r="M2" s="347"/>
      <c r="N2" s="347"/>
      <c r="O2" s="347"/>
      <c r="P2" s="347"/>
      <c r="Q2" s="347"/>
      <c r="R2" s="347"/>
      <c r="S2" s="347"/>
      <c r="T2" s="347"/>
      <c r="U2" s="347"/>
      <c r="V2" s="347"/>
      <c r="W2" s="347"/>
      <c r="X2" s="347"/>
      <c r="Y2" s="347"/>
      <c r="Z2" s="347"/>
      <c r="AA2" s="347"/>
    </row>
    <row r="3" spans="1:27">
      <c r="A3" s="492">
        <v>80100</v>
      </c>
      <c r="D3" s="639" t="s">
        <v>2158</v>
      </c>
      <c r="E3" s="640"/>
      <c r="F3" s="348"/>
      <c r="G3" s="348"/>
      <c r="H3" s="348"/>
      <c r="I3" s="348"/>
      <c r="J3" s="348"/>
      <c r="K3" s="348"/>
      <c r="L3" s="348"/>
      <c r="M3" s="348"/>
      <c r="N3" s="348"/>
      <c r="O3" s="348"/>
      <c r="P3" s="348"/>
      <c r="Q3" s="348"/>
      <c r="R3" s="348"/>
      <c r="S3" s="348"/>
      <c r="T3" s="348"/>
      <c r="U3" s="348"/>
      <c r="V3" s="348"/>
      <c r="W3" s="348"/>
      <c r="X3" s="348"/>
      <c r="Y3" s="348"/>
      <c r="Z3" s="348"/>
      <c r="AA3" s="348"/>
    </row>
    <row r="4" spans="1:27" ht="70.5" customHeight="1">
      <c r="A4" s="493"/>
      <c r="B4" s="494">
        <v>80101</v>
      </c>
      <c r="C4" s="494"/>
      <c r="D4" s="495" t="s">
        <v>2159</v>
      </c>
      <c r="E4" s="391" t="s">
        <v>2160</v>
      </c>
      <c r="F4" s="349"/>
      <c r="G4" s="349"/>
      <c r="H4" s="349"/>
      <c r="I4" s="349"/>
      <c r="J4" s="349"/>
      <c r="K4" s="349"/>
      <c r="L4" s="349"/>
      <c r="M4" s="349"/>
      <c r="N4" s="349"/>
      <c r="O4" s="349"/>
      <c r="P4" s="349"/>
      <c r="Q4" s="349"/>
      <c r="R4" s="349"/>
      <c r="S4" s="349"/>
      <c r="T4" s="349"/>
      <c r="U4" s="349"/>
      <c r="V4" s="349"/>
      <c r="W4" s="349"/>
      <c r="X4" s="349"/>
      <c r="Y4" s="349"/>
      <c r="Z4" s="349"/>
      <c r="AA4" s="349"/>
    </row>
    <row r="5" spans="1:27" ht="51">
      <c r="A5" s="496"/>
      <c r="B5" s="497">
        <v>80102</v>
      </c>
      <c r="C5" s="497"/>
      <c r="D5" s="498" t="s">
        <v>2161</v>
      </c>
      <c r="E5" s="390" t="s">
        <v>2162</v>
      </c>
      <c r="F5" s="349"/>
      <c r="G5" s="349"/>
      <c r="H5" s="349"/>
      <c r="I5" s="349"/>
      <c r="J5" s="349"/>
      <c r="K5" s="349"/>
      <c r="L5" s="349"/>
      <c r="M5" s="349"/>
      <c r="N5" s="349"/>
      <c r="O5" s="349"/>
      <c r="P5" s="349"/>
      <c r="Q5" s="349"/>
      <c r="R5" s="349"/>
      <c r="S5" s="349"/>
      <c r="T5" s="349"/>
      <c r="U5" s="349"/>
      <c r="V5" s="349"/>
      <c r="W5" s="349"/>
      <c r="X5" s="349"/>
      <c r="Y5" s="349"/>
      <c r="Z5" s="349"/>
      <c r="AA5" s="349"/>
    </row>
    <row r="6" spans="1:27" ht="51">
      <c r="A6" s="496"/>
      <c r="B6" s="497">
        <v>80103</v>
      </c>
      <c r="C6" s="497"/>
      <c r="D6" s="498" t="s">
        <v>2163</v>
      </c>
      <c r="E6" s="390" t="s">
        <v>2164</v>
      </c>
      <c r="F6" s="349"/>
      <c r="G6" s="349"/>
      <c r="H6" s="349"/>
      <c r="I6" s="349"/>
      <c r="J6" s="349"/>
      <c r="K6" s="349"/>
      <c r="L6" s="349"/>
      <c r="M6" s="349"/>
      <c r="N6" s="349"/>
      <c r="O6" s="349"/>
      <c r="P6" s="349"/>
      <c r="Q6" s="349"/>
      <c r="R6" s="349"/>
      <c r="S6" s="349"/>
      <c r="T6" s="349"/>
      <c r="U6" s="349"/>
      <c r="V6" s="349"/>
      <c r="W6" s="349"/>
      <c r="X6" s="349"/>
      <c r="Y6" s="349"/>
      <c r="Z6" s="349"/>
      <c r="AA6" s="349"/>
    </row>
    <row r="7" spans="1:27" ht="76.5">
      <c r="A7" s="496"/>
      <c r="B7" s="497">
        <v>80104</v>
      </c>
      <c r="C7" s="497"/>
      <c r="D7" s="498" t="s">
        <v>2165</v>
      </c>
      <c r="E7" s="390" t="s">
        <v>2166</v>
      </c>
      <c r="F7" s="349"/>
      <c r="G7" s="349"/>
      <c r="H7" s="349"/>
      <c r="I7" s="349"/>
      <c r="J7" s="349"/>
      <c r="K7" s="349"/>
      <c r="L7" s="349"/>
      <c r="M7" s="349"/>
      <c r="N7" s="349"/>
      <c r="O7" s="349"/>
      <c r="P7" s="349"/>
      <c r="Q7" s="349"/>
      <c r="R7" s="349"/>
      <c r="S7" s="349"/>
      <c r="T7" s="349"/>
      <c r="U7" s="349"/>
      <c r="V7" s="349"/>
      <c r="W7" s="349"/>
      <c r="X7" s="349"/>
      <c r="Y7" s="349"/>
      <c r="Z7" s="349"/>
      <c r="AA7" s="349"/>
    </row>
    <row r="8" spans="1:27" ht="76.5">
      <c r="A8" s="496"/>
      <c r="B8" s="497">
        <v>80105</v>
      </c>
      <c r="C8" s="497"/>
      <c r="D8" s="498" t="s">
        <v>2167</v>
      </c>
      <c r="E8" s="390" t="s">
        <v>2168</v>
      </c>
      <c r="F8" s="349"/>
      <c r="G8" s="349"/>
      <c r="H8" s="349"/>
      <c r="I8" s="349"/>
      <c r="J8" s="349"/>
      <c r="K8" s="349"/>
      <c r="L8" s="349"/>
      <c r="M8" s="349"/>
      <c r="N8" s="349"/>
      <c r="O8" s="349"/>
      <c r="P8" s="349"/>
      <c r="Q8" s="349"/>
      <c r="R8" s="349"/>
      <c r="S8" s="349"/>
      <c r="T8" s="349"/>
      <c r="U8" s="349"/>
      <c r="V8" s="349"/>
      <c r="W8" s="349"/>
      <c r="X8" s="349"/>
      <c r="Y8" s="349"/>
      <c r="Z8" s="349"/>
      <c r="AA8" s="349"/>
    </row>
    <row r="9" spans="1:27" ht="63.75">
      <c r="A9" s="496"/>
      <c r="B9" s="497">
        <v>80106</v>
      </c>
      <c r="C9" s="497"/>
      <c r="D9" s="498" t="s">
        <v>2169</v>
      </c>
      <c r="E9" s="390" t="s">
        <v>2170</v>
      </c>
      <c r="F9" s="349"/>
      <c r="G9" s="349"/>
      <c r="H9" s="349"/>
      <c r="I9" s="349"/>
      <c r="J9" s="349"/>
      <c r="K9" s="349"/>
      <c r="L9" s="349"/>
      <c r="M9" s="349"/>
      <c r="N9" s="349"/>
      <c r="O9" s="349"/>
      <c r="P9" s="349"/>
      <c r="Q9" s="349"/>
      <c r="R9" s="349"/>
      <c r="S9" s="349"/>
      <c r="T9" s="349"/>
      <c r="U9" s="349"/>
      <c r="V9" s="349"/>
      <c r="W9" s="349"/>
      <c r="X9" s="349"/>
      <c r="Y9" s="349"/>
      <c r="Z9" s="349"/>
      <c r="AA9" s="349"/>
    </row>
    <row r="10" spans="1:27" ht="76.5">
      <c r="A10" s="496"/>
      <c r="B10" s="497">
        <v>80107</v>
      </c>
      <c r="C10" s="497"/>
      <c r="D10" s="498" t="s">
        <v>2171</v>
      </c>
      <c r="E10" s="390" t="s">
        <v>2172</v>
      </c>
      <c r="F10" s="349"/>
      <c r="G10" s="349"/>
      <c r="H10" s="349"/>
      <c r="I10" s="349"/>
      <c r="J10" s="349"/>
      <c r="K10" s="349"/>
      <c r="L10" s="349"/>
      <c r="M10" s="349"/>
      <c r="N10" s="349"/>
      <c r="O10" s="349"/>
      <c r="P10" s="349"/>
      <c r="Q10" s="349"/>
      <c r="R10" s="349"/>
      <c r="S10" s="349"/>
      <c r="T10" s="349"/>
      <c r="U10" s="349"/>
      <c r="V10" s="349"/>
      <c r="W10" s="349"/>
      <c r="X10" s="349"/>
      <c r="Y10" s="349"/>
      <c r="Z10" s="349"/>
      <c r="AA10" s="349"/>
    </row>
    <row r="11" spans="1:27" ht="51" hidden="1">
      <c r="A11" s="496"/>
      <c r="B11" s="497">
        <v>80200</v>
      </c>
      <c r="C11" s="497"/>
      <c r="D11" s="498" t="s">
        <v>2173</v>
      </c>
      <c r="E11" s="390" t="s">
        <v>2174</v>
      </c>
      <c r="F11" s="349"/>
      <c r="G11" s="349"/>
      <c r="H11" s="349"/>
      <c r="I11" s="349"/>
      <c r="J11" s="349"/>
      <c r="K11" s="349"/>
      <c r="L11" s="349"/>
      <c r="M11" s="349"/>
      <c r="N11" s="349"/>
      <c r="O11" s="349"/>
      <c r="P11" s="349"/>
      <c r="Q11" s="349"/>
      <c r="R11" s="349"/>
      <c r="S11" s="349"/>
      <c r="T11" s="349"/>
      <c r="U11" s="349"/>
      <c r="V11" s="349"/>
      <c r="W11" s="349"/>
      <c r="X11" s="349"/>
      <c r="Y11" s="349"/>
      <c r="Z11" s="349"/>
      <c r="AA11" s="349"/>
    </row>
    <row r="12" spans="1:27" ht="25.5">
      <c r="A12" s="496"/>
      <c r="B12" s="497">
        <v>80201</v>
      </c>
      <c r="C12" s="497"/>
      <c r="D12" s="498" t="s">
        <v>2175</v>
      </c>
      <c r="E12" s="390" t="s">
        <v>2176</v>
      </c>
      <c r="F12" s="349"/>
      <c r="G12" s="349"/>
      <c r="H12" s="349"/>
      <c r="I12" s="349"/>
      <c r="J12" s="349"/>
      <c r="K12" s="349"/>
      <c r="L12" s="349"/>
      <c r="M12" s="349"/>
      <c r="N12" s="349"/>
      <c r="O12" s="349"/>
      <c r="P12" s="349"/>
      <c r="Q12" s="349"/>
      <c r="R12" s="349"/>
      <c r="S12" s="349"/>
      <c r="T12" s="349"/>
      <c r="U12" s="349"/>
      <c r="V12" s="349"/>
      <c r="W12" s="349"/>
      <c r="X12" s="349"/>
      <c r="Y12" s="349"/>
      <c r="Z12" s="349"/>
      <c r="AA12" s="349"/>
    </row>
    <row r="13" spans="1:27" ht="25.5">
      <c r="A13" s="496"/>
      <c r="B13" s="497">
        <v>80202</v>
      </c>
      <c r="C13" s="497"/>
      <c r="D13" s="498" t="s">
        <v>2177</v>
      </c>
      <c r="E13" s="390" t="s">
        <v>2178</v>
      </c>
      <c r="F13" s="349"/>
      <c r="G13" s="349"/>
      <c r="H13" s="349"/>
      <c r="I13" s="349"/>
      <c r="J13" s="349"/>
      <c r="K13" s="349"/>
      <c r="L13" s="349"/>
      <c r="M13" s="349"/>
      <c r="N13" s="349"/>
      <c r="O13" s="349"/>
      <c r="P13" s="349"/>
      <c r="Q13" s="349"/>
      <c r="R13" s="349"/>
      <c r="S13" s="349"/>
      <c r="T13" s="349"/>
      <c r="U13" s="349"/>
      <c r="V13" s="349"/>
      <c r="W13" s="349"/>
      <c r="X13" s="349"/>
      <c r="Y13" s="349"/>
      <c r="Z13" s="349"/>
      <c r="AA13" s="349"/>
    </row>
    <row r="14" spans="1:27" ht="25.5">
      <c r="A14" s="496"/>
      <c r="B14" s="497">
        <v>80203</v>
      </c>
      <c r="C14" s="497"/>
      <c r="D14" s="498" t="s">
        <v>2179</v>
      </c>
      <c r="E14" s="390" t="s">
        <v>2180</v>
      </c>
      <c r="F14" s="349"/>
      <c r="G14" s="349"/>
      <c r="H14" s="349"/>
      <c r="I14" s="349"/>
      <c r="J14" s="349"/>
      <c r="K14" s="349"/>
      <c r="L14" s="349"/>
      <c r="M14" s="349"/>
      <c r="N14" s="349"/>
      <c r="O14" s="349"/>
      <c r="P14" s="349"/>
      <c r="Q14" s="349"/>
      <c r="R14" s="349"/>
      <c r="S14" s="349"/>
      <c r="T14" s="349"/>
      <c r="U14" s="349"/>
      <c r="V14" s="349"/>
      <c r="W14" s="349"/>
      <c r="X14" s="349"/>
      <c r="Y14" s="349"/>
      <c r="Z14" s="349"/>
      <c r="AA14" s="349"/>
    </row>
    <row r="15" spans="1:27" ht="51">
      <c r="A15" s="496"/>
      <c r="B15" s="497">
        <v>80205</v>
      </c>
      <c r="C15" s="497"/>
      <c r="D15" s="498" t="s">
        <v>2181</v>
      </c>
      <c r="E15" s="390" t="s">
        <v>2182</v>
      </c>
      <c r="F15" s="349"/>
      <c r="G15" s="349"/>
      <c r="H15" s="349"/>
      <c r="I15" s="349"/>
      <c r="J15" s="349"/>
      <c r="K15" s="349"/>
      <c r="L15" s="349"/>
      <c r="M15" s="349"/>
      <c r="N15" s="349"/>
      <c r="O15" s="349"/>
      <c r="P15" s="349"/>
      <c r="Q15" s="349"/>
      <c r="R15" s="349"/>
      <c r="S15" s="349"/>
      <c r="T15" s="349"/>
      <c r="U15" s="349"/>
      <c r="V15" s="349"/>
      <c r="W15" s="349"/>
      <c r="X15" s="349"/>
      <c r="Y15" s="349"/>
      <c r="Z15" s="349"/>
      <c r="AA15" s="349"/>
    </row>
    <row r="16" spans="1:27" ht="25.5">
      <c r="A16" s="496"/>
      <c r="B16" s="497">
        <v>80206</v>
      </c>
      <c r="C16" s="497"/>
      <c r="D16" s="498" t="s">
        <v>2183</v>
      </c>
      <c r="E16" s="390" t="s">
        <v>2184</v>
      </c>
      <c r="F16" s="349"/>
      <c r="G16" s="349"/>
      <c r="H16" s="349"/>
      <c r="I16" s="349"/>
      <c r="J16" s="349"/>
      <c r="K16" s="349"/>
      <c r="L16" s="349"/>
      <c r="M16" s="349"/>
      <c r="N16" s="349"/>
      <c r="O16" s="349"/>
      <c r="P16" s="349"/>
      <c r="Q16" s="349"/>
      <c r="R16" s="349"/>
      <c r="S16" s="349"/>
      <c r="T16" s="349"/>
      <c r="U16" s="349"/>
      <c r="V16" s="349"/>
      <c r="W16" s="349"/>
      <c r="X16" s="349"/>
      <c r="Y16" s="349"/>
      <c r="Z16" s="349"/>
      <c r="AA16" s="349"/>
    </row>
    <row r="17" spans="1:27" ht="25.5">
      <c r="A17" s="496"/>
      <c r="B17" s="497">
        <v>80207</v>
      </c>
      <c r="C17" s="497"/>
      <c r="D17" s="498" t="s">
        <v>2185</v>
      </c>
      <c r="E17" s="390" t="s">
        <v>2186</v>
      </c>
      <c r="F17" s="349"/>
      <c r="G17" s="349"/>
      <c r="H17" s="349"/>
      <c r="I17" s="349"/>
      <c r="J17" s="349"/>
      <c r="K17" s="349"/>
      <c r="L17" s="349"/>
      <c r="M17" s="349"/>
      <c r="N17" s="349"/>
      <c r="O17" s="349"/>
      <c r="P17" s="349"/>
      <c r="Q17" s="349"/>
      <c r="R17" s="349"/>
      <c r="S17" s="349"/>
      <c r="T17" s="349"/>
      <c r="U17" s="349"/>
      <c r="V17" s="349"/>
      <c r="W17" s="349"/>
      <c r="X17" s="349"/>
      <c r="Y17" s="349"/>
      <c r="Z17" s="349"/>
      <c r="AA17" s="349"/>
    </row>
    <row r="18" spans="1:27" ht="38.25">
      <c r="A18" s="496"/>
      <c r="B18" s="497">
        <v>80208</v>
      </c>
      <c r="C18" s="497"/>
      <c r="D18" s="498" t="s">
        <v>2187</v>
      </c>
      <c r="E18" s="390" t="s">
        <v>2188</v>
      </c>
      <c r="F18" s="349"/>
      <c r="G18" s="349"/>
      <c r="H18" s="349"/>
      <c r="I18" s="349"/>
      <c r="J18" s="349"/>
      <c r="K18" s="349"/>
      <c r="L18" s="349"/>
      <c r="M18" s="349"/>
      <c r="N18" s="349"/>
      <c r="O18" s="349"/>
      <c r="P18" s="349"/>
      <c r="Q18" s="349"/>
      <c r="R18" s="349"/>
      <c r="S18" s="349"/>
      <c r="T18" s="349"/>
      <c r="U18" s="349"/>
      <c r="V18" s="349"/>
      <c r="W18" s="349"/>
      <c r="X18" s="349"/>
      <c r="Y18" s="349"/>
      <c r="Z18" s="349"/>
      <c r="AA18" s="349"/>
    </row>
    <row r="19" spans="1:27" ht="76.5">
      <c r="A19" s="496"/>
      <c r="B19" s="497">
        <v>80211</v>
      </c>
      <c r="C19" s="497"/>
      <c r="D19" s="498" t="s">
        <v>2189</v>
      </c>
      <c r="E19" s="390" t="s">
        <v>2190</v>
      </c>
      <c r="F19" s="349"/>
      <c r="G19" s="349"/>
      <c r="H19" s="349"/>
      <c r="I19" s="349"/>
      <c r="J19" s="349"/>
      <c r="K19" s="349"/>
      <c r="L19" s="349"/>
      <c r="M19" s="349"/>
      <c r="N19" s="349"/>
      <c r="O19" s="349"/>
      <c r="P19" s="349"/>
      <c r="Q19" s="349"/>
      <c r="R19" s="349"/>
      <c r="S19" s="349"/>
      <c r="T19" s="349"/>
      <c r="U19" s="349"/>
      <c r="V19" s="349"/>
      <c r="W19" s="349"/>
      <c r="X19" s="349"/>
      <c r="Y19" s="349"/>
      <c r="Z19" s="349"/>
      <c r="AA19" s="349"/>
    </row>
    <row r="20" spans="1:27" ht="140.25">
      <c r="A20" s="496"/>
      <c r="B20" s="497">
        <v>80212</v>
      </c>
      <c r="C20" s="497"/>
      <c r="D20" s="498" t="s">
        <v>2191</v>
      </c>
      <c r="E20" s="390" t="s">
        <v>2192</v>
      </c>
      <c r="F20" s="349"/>
      <c r="G20" s="349"/>
      <c r="H20" s="349"/>
      <c r="I20" s="349"/>
      <c r="J20" s="349"/>
      <c r="K20" s="349"/>
      <c r="L20" s="349"/>
      <c r="M20" s="349"/>
      <c r="N20" s="349"/>
      <c r="O20" s="349"/>
      <c r="P20" s="349"/>
      <c r="Q20" s="349"/>
      <c r="R20" s="349"/>
      <c r="S20" s="349"/>
      <c r="T20" s="349"/>
      <c r="U20" s="349"/>
      <c r="V20" s="349"/>
      <c r="W20" s="349"/>
      <c r="X20" s="349"/>
      <c r="Y20" s="349"/>
      <c r="Z20" s="349"/>
      <c r="AA20" s="349"/>
    </row>
    <row r="21" spans="1:27" ht="51">
      <c r="A21" s="496"/>
      <c r="B21" s="497">
        <v>80213</v>
      </c>
      <c r="C21" s="497"/>
      <c r="D21" s="498" t="s">
        <v>2193</v>
      </c>
      <c r="E21" s="390" t="s">
        <v>2194</v>
      </c>
      <c r="F21" s="349"/>
      <c r="G21" s="349"/>
      <c r="H21" s="349"/>
      <c r="I21" s="349"/>
      <c r="J21" s="349"/>
      <c r="K21" s="349"/>
      <c r="L21" s="349"/>
      <c r="M21" s="349"/>
      <c r="N21" s="349"/>
      <c r="O21" s="349"/>
      <c r="P21" s="349"/>
      <c r="Q21" s="349"/>
      <c r="R21" s="349"/>
      <c r="S21" s="349"/>
      <c r="T21" s="349"/>
      <c r="U21" s="349"/>
      <c r="V21" s="349"/>
      <c r="W21" s="349"/>
      <c r="X21" s="349"/>
      <c r="Y21" s="349"/>
      <c r="Z21" s="349"/>
      <c r="AA21" s="349"/>
    </row>
    <row r="22" spans="1:27" ht="89.25">
      <c r="A22" s="496"/>
      <c r="B22" s="497">
        <v>80214</v>
      </c>
      <c r="C22" s="497"/>
      <c r="D22" s="498" t="s">
        <v>2195</v>
      </c>
      <c r="E22" s="390" t="s">
        <v>2196</v>
      </c>
      <c r="F22" s="349"/>
      <c r="G22" s="349"/>
      <c r="H22" s="349"/>
      <c r="I22" s="349"/>
      <c r="J22" s="349"/>
      <c r="K22" s="349"/>
      <c r="L22" s="349"/>
      <c r="M22" s="349"/>
      <c r="N22" s="349"/>
      <c r="O22" s="349"/>
      <c r="P22" s="349"/>
      <c r="Q22" s="349"/>
      <c r="R22" s="349"/>
      <c r="S22" s="349"/>
      <c r="T22" s="349"/>
      <c r="U22" s="349"/>
      <c r="V22" s="349"/>
      <c r="W22" s="349"/>
      <c r="X22" s="349"/>
      <c r="Y22" s="349"/>
      <c r="Z22" s="349"/>
      <c r="AA22" s="349"/>
    </row>
    <row r="23" spans="1:27" ht="89.25">
      <c r="A23" s="496"/>
      <c r="B23" s="497">
        <v>80215</v>
      </c>
      <c r="C23" s="497"/>
      <c r="D23" s="498" t="s">
        <v>2197</v>
      </c>
      <c r="E23" s="390" t="s">
        <v>2198</v>
      </c>
      <c r="F23" s="349"/>
      <c r="G23" s="349"/>
      <c r="H23" s="349"/>
      <c r="I23" s="349"/>
      <c r="J23" s="349"/>
      <c r="K23" s="349"/>
      <c r="L23" s="349"/>
      <c r="M23" s="349"/>
      <c r="N23" s="349"/>
      <c r="O23" s="349"/>
      <c r="P23" s="349"/>
      <c r="Q23" s="349"/>
      <c r="R23" s="349"/>
      <c r="S23" s="349"/>
      <c r="T23" s="349"/>
      <c r="U23" s="349"/>
      <c r="V23" s="349"/>
      <c r="W23" s="349"/>
      <c r="X23" s="349"/>
      <c r="Y23" s="349"/>
      <c r="Z23" s="349"/>
      <c r="AA23" s="349"/>
    </row>
    <row r="24" spans="1:27" ht="63.75">
      <c r="A24" s="496"/>
      <c r="B24" s="497">
        <v>80218</v>
      </c>
      <c r="C24" s="497"/>
      <c r="D24" s="498" t="s">
        <v>2199</v>
      </c>
      <c r="E24" s="390" t="s">
        <v>2200</v>
      </c>
      <c r="F24" s="349"/>
      <c r="G24" s="349"/>
      <c r="H24" s="349"/>
      <c r="I24" s="349"/>
      <c r="J24" s="349"/>
      <c r="K24" s="349"/>
      <c r="L24" s="349"/>
      <c r="M24" s="349"/>
      <c r="N24" s="349"/>
      <c r="O24" s="349"/>
      <c r="P24" s="349"/>
      <c r="Q24" s="349"/>
      <c r="R24" s="349"/>
      <c r="S24" s="349"/>
      <c r="T24" s="349"/>
      <c r="U24" s="349"/>
      <c r="V24" s="349"/>
      <c r="W24" s="349"/>
      <c r="X24" s="349"/>
      <c r="Y24" s="349"/>
      <c r="Z24" s="349"/>
      <c r="AA24" s="349"/>
    </row>
    <row r="25" spans="1:27" ht="63.75">
      <c r="A25" s="496"/>
      <c r="B25" s="497">
        <v>80219</v>
      </c>
      <c r="C25" s="497"/>
      <c r="D25" s="498" t="s">
        <v>2201</v>
      </c>
      <c r="E25" s="390" t="s">
        <v>2202</v>
      </c>
      <c r="F25" s="349"/>
      <c r="G25" s="349"/>
      <c r="H25" s="349"/>
      <c r="I25" s="349"/>
      <c r="J25" s="349"/>
      <c r="K25" s="349"/>
      <c r="L25" s="349"/>
      <c r="M25" s="349"/>
      <c r="N25" s="349"/>
      <c r="O25" s="349"/>
      <c r="P25" s="349"/>
      <c r="Q25" s="349"/>
      <c r="R25" s="349"/>
      <c r="S25" s="349"/>
      <c r="T25" s="349"/>
      <c r="U25" s="349"/>
      <c r="V25" s="349"/>
      <c r="W25" s="349"/>
      <c r="X25" s="349"/>
      <c r="Y25" s="349"/>
      <c r="Z25" s="349"/>
      <c r="AA25" s="349"/>
    </row>
    <row r="26" spans="1:27" ht="127.5">
      <c r="A26" s="496"/>
      <c r="B26" s="497">
        <v>80220</v>
      </c>
      <c r="C26" s="497"/>
      <c r="D26" s="498" t="s">
        <v>2203</v>
      </c>
      <c r="E26" s="390" t="s">
        <v>2204</v>
      </c>
      <c r="F26" s="349"/>
      <c r="G26" s="349"/>
      <c r="H26" s="349"/>
      <c r="I26" s="349"/>
      <c r="J26" s="349"/>
      <c r="K26" s="349"/>
      <c r="L26" s="349"/>
      <c r="M26" s="349"/>
      <c r="N26" s="349"/>
      <c r="O26" s="349"/>
      <c r="P26" s="349"/>
      <c r="Q26" s="349"/>
      <c r="R26" s="349"/>
      <c r="S26" s="349"/>
      <c r="T26" s="349"/>
      <c r="U26" s="349"/>
      <c r="V26" s="349"/>
      <c r="W26" s="349"/>
      <c r="X26" s="349"/>
      <c r="Y26" s="349"/>
      <c r="Z26" s="349"/>
      <c r="AA26" s="349"/>
    </row>
    <row r="27" spans="1:27" ht="89.25">
      <c r="A27" s="496"/>
      <c r="B27" s="497">
        <v>80221</v>
      </c>
      <c r="C27" s="497"/>
      <c r="D27" s="498" t="s">
        <v>2205</v>
      </c>
      <c r="E27" s="390" t="s">
        <v>2206</v>
      </c>
      <c r="F27" s="349"/>
      <c r="G27" s="349"/>
      <c r="H27" s="349"/>
      <c r="I27" s="349"/>
      <c r="J27" s="349"/>
      <c r="K27" s="349"/>
      <c r="L27" s="349"/>
      <c r="M27" s="349"/>
      <c r="N27" s="349"/>
      <c r="O27" s="349"/>
      <c r="P27" s="349"/>
      <c r="Q27" s="349"/>
      <c r="R27" s="349"/>
      <c r="S27" s="349"/>
      <c r="T27" s="349"/>
      <c r="U27" s="349"/>
      <c r="V27" s="349"/>
      <c r="W27" s="349"/>
      <c r="X27" s="349"/>
      <c r="Y27" s="349"/>
      <c r="Z27" s="349"/>
      <c r="AA27" s="349"/>
    </row>
    <row r="28" spans="1:27" ht="76.5">
      <c r="A28" s="496"/>
      <c r="B28" s="497">
        <v>80222</v>
      </c>
      <c r="C28" s="497"/>
      <c r="D28" s="498" t="s">
        <v>2207</v>
      </c>
      <c r="E28" s="390" t="s">
        <v>2208</v>
      </c>
      <c r="F28" s="349"/>
      <c r="G28" s="349"/>
      <c r="H28" s="349"/>
      <c r="I28" s="349"/>
      <c r="J28" s="349"/>
      <c r="K28" s="349"/>
      <c r="L28" s="349"/>
      <c r="M28" s="349"/>
      <c r="N28" s="349"/>
      <c r="O28" s="349"/>
      <c r="P28" s="349"/>
      <c r="Q28" s="349"/>
      <c r="R28" s="349"/>
      <c r="S28" s="349"/>
      <c r="T28" s="349"/>
      <c r="U28" s="349"/>
      <c r="V28" s="349"/>
      <c r="W28" s="349"/>
      <c r="X28" s="349"/>
      <c r="Y28" s="349"/>
      <c r="Z28" s="349"/>
      <c r="AA28" s="349"/>
    </row>
    <row r="29" spans="1:27" ht="102">
      <c r="A29" s="496"/>
      <c r="B29" s="497">
        <v>80224</v>
      </c>
      <c r="C29" s="497"/>
      <c r="D29" s="498" t="s">
        <v>2209</v>
      </c>
      <c r="E29" s="390" t="s">
        <v>2210</v>
      </c>
      <c r="F29" s="349"/>
      <c r="G29" s="349"/>
      <c r="H29" s="349"/>
      <c r="I29" s="349"/>
      <c r="J29" s="349"/>
      <c r="K29" s="349"/>
      <c r="L29" s="349"/>
      <c r="M29" s="349"/>
      <c r="N29" s="349"/>
      <c r="O29" s="349"/>
      <c r="P29" s="349"/>
      <c r="Q29" s="349"/>
      <c r="R29" s="349"/>
      <c r="S29" s="349"/>
      <c r="T29" s="349"/>
      <c r="U29" s="349"/>
      <c r="V29" s="349"/>
      <c r="W29" s="349"/>
      <c r="X29" s="349"/>
      <c r="Y29" s="349"/>
      <c r="Z29" s="349"/>
      <c r="AA29" s="349"/>
    </row>
    <row r="30" spans="1:27" ht="76.5">
      <c r="A30" s="496"/>
      <c r="B30" s="497">
        <v>80226</v>
      </c>
      <c r="C30" s="497"/>
      <c r="D30" s="498" t="s">
        <v>2211</v>
      </c>
      <c r="E30" s="390" t="s">
        <v>2212</v>
      </c>
      <c r="F30" s="349"/>
      <c r="G30" s="349"/>
      <c r="H30" s="349"/>
      <c r="I30" s="349"/>
      <c r="J30" s="349"/>
      <c r="K30" s="349"/>
      <c r="L30" s="349"/>
      <c r="M30" s="349"/>
      <c r="N30" s="349"/>
      <c r="O30" s="349"/>
      <c r="P30" s="349"/>
      <c r="Q30" s="349"/>
      <c r="R30" s="349"/>
      <c r="S30" s="349"/>
      <c r="T30" s="349"/>
      <c r="U30" s="349"/>
      <c r="V30" s="349"/>
      <c r="W30" s="349"/>
      <c r="X30" s="349"/>
      <c r="Y30" s="349"/>
      <c r="Z30" s="349"/>
      <c r="AA30" s="349"/>
    </row>
    <row r="31" spans="1:27" ht="63.75">
      <c r="A31" s="496"/>
      <c r="B31" s="497">
        <v>80227</v>
      </c>
      <c r="C31" s="497"/>
      <c r="D31" s="498" t="s">
        <v>2213</v>
      </c>
      <c r="E31" s="390" t="s">
        <v>2214</v>
      </c>
      <c r="F31" s="349"/>
      <c r="G31" s="349"/>
      <c r="H31" s="349"/>
      <c r="I31" s="349"/>
      <c r="J31" s="349"/>
      <c r="K31" s="349"/>
      <c r="L31" s="349"/>
      <c r="M31" s="349"/>
      <c r="N31" s="349"/>
      <c r="O31" s="349"/>
      <c r="P31" s="349"/>
      <c r="Q31" s="349"/>
      <c r="R31" s="349"/>
      <c r="S31" s="349"/>
      <c r="T31" s="349"/>
      <c r="U31" s="349"/>
      <c r="V31" s="349"/>
      <c r="W31" s="349"/>
      <c r="X31" s="349"/>
      <c r="Y31" s="349"/>
      <c r="Z31" s="349"/>
      <c r="AA31" s="349"/>
    </row>
    <row r="32" spans="1:27" ht="63.75">
      <c r="A32" s="496"/>
      <c r="B32" s="497">
        <v>80228</v>
      </c>
      <c r="C32" s="497"/>
      <c r="D32" s="498" t="s">
        <v>2215</v>
      </c>
      <c r="E32" s="390" t="s">
        <v>2216</v>
      </c>
      <c r="F32" s="349"/>
      <c r="G32" s="349"/>
      <c r="H32" s="349"/>
      <c r="I32" s="349"/>
      <c r="J32" s="349"/>
      <c r="K32" s="349"/>
      <c r="L32" s="349"/>
      <c r="M32" s="349"/>
      <c r="N32" s="349"/>
      <c r="O32" s="349"/>
      <c r="P32" s="349"/>
      <c r="Q32" s="349"/>
      <c r="R32" s="349"/>
      <c r="S32" s="349"/>
      <c r="T32" s="349"/>
      <c r="U32" s="349"/>
      <c r="V32" s="349"/>
      <c r="W32" s="349"/>
      <c r="X32" s="349"/>
      <c r="Y32" s="349"/>
      <c r="Z32" s="349"/>
      <c r="AA32" s="349"/>
    </row>
    <row r="33" spans="1:27" ht="89.25">
      <c r="A33" s="496"/>
      <c r="B33" s="497">
        <v>80229</v>
      </c>
      <c r="C33" s="497"/>
      <c r="D33" s="498" t="s">
        <v>2217</v>
      </c>
      <c r="E33" s="390" t="s">
        <v>2218</v>
      </c>
      <c r="F33" s="349"/>
      <c r="G33" s="349"/>
      <c r="H33" s="349"/>
      <c r="I33" s="349"/>
      <c r="J33" s="349"/>
      <c r="K33" s="349"/>
      <c r="L33" s="349"/>
      <c r="M33" s="349"/>
      <c r="N33" s="349"/>
      <c r="O33" s="349"/>
      <c r="P33" s="349"/>
      <c r="Q33" s="349"/>
      <c r="R33" s="349"/>
      <c r="S33" s="349"/>
      <c r="T33" s="349"/>
      <c r="U33" s="349"/>
      <c r="V33" s="349"/>
      <c r="W33" s="349"/>
      <c r="X33" s="349"/>
      <c r="Y33" s="349"/>
      <c r="Z33" s="349"/>
      <c r="AA33" s="349"/>
    </row>
    <row r="34" spans="1:27" ht="63.75">
      <c r="A34" s="496"/>
      <c r="B34" s="497">
        <v>80230</v>
      </c>
      <c r="C34" s="497"/>
      <c r="D34" s="498" t="s">
        <v>2219</v>
      </c>
      <c r="E34" s="390" t="s">
        <v>2220</v>
      </c>
      <c r="F34" s="349"/>
      <c r="G34" s="349"/>
      <c r="H34" s="349"/>
      <c r="I34" s="349"/>
      <c r="J34" s="349"/>
      <c r="K34" s="349"/>
      <c r="L34" s="349"/>
      <c r="M34" s="349"/>
      <c r="N34" s="349"/>
      <c r="O34" s="349"/>
      <c r="P34" s="349"/>
      <c r="Q34" s="349"/>
      <c r="R34" s="349"/>
      <c r="S34" s="349"/>
      <c r="T34" s="349"/>
      <c r="U34" s="349"/>
      <c r="V34" s="349"/>
      <c r="W34" s="349"/>
      <c r="X34" s="349"/>
      <c r="Y34" s="349"/>
      <c r="Z34" s="349"/>
      <c r="AA34" s="349"/>
    </row>
    <row r="35" spans="1:27" ht="38.25">
      <c r="A35" s="496"/>
      <c r="B35" s="497">
        <v>80231</v>
      </c>
      <c r="C35" s="497"/>
      <c r="D35" s="498" t="s">
        <v>2221</v>
      </c>
      <c r="E35" s="390" t="s">
        <v>2222</v>
      </c>
      <c r="F35" s="349"/>
      <c r="G35" s="349"/>
      <c r="H35" s="349"/>
      <c r="I35" s="349"/>
      <c r="J35" s="349"/>
      <c r="K35" s="349"/>
      <c r="L35" s="349"/>
      <c r="M35" s="349"/>
      <c r="N35" s="349"/>
      <c r="O35" s="349"/>
      <c r="P35" s="349"/>
      <c r="Q35" s="349"/>
      <c r="R35" s="349"/>
      <c r="S35" s="349"/>
      <c r="T35" s="349"/>
      <c r="U35" s="349"/>
      <c r="V35" s="349"/>
      <c r="W35" s="349"/>
      <c r="X35" s="349"/>
      <c r="Y35" s="349"/>
      <c r="Z35" s="349"/>
      <c r="AA35" s="349"/>
    </row>
    <row r="36" spans="1:27" ht="63.75">
      <c r="A36" s="496"/>
      <c r="B36" s="497">
        <v>80300</v>
      </c>
      <c r="C36" s="497"/>
      <c r="D36" s="498" t="s">
        <v>2223</v>
      </c>
      <c r="E36" s="390" t="s">
        <v>2224</v>
      </c>
      <c r="F36" s="349"/>
      <c r="G36" s="349"/>
      <c r="H36" s="349"/>
      <c r="I36" s="349"/>
      <c r="J36" s="349"/>
      <c r="K36" s="349"/>
      <c r="L36" s="349"/>
      <c r="M36" s="349"/>
      <c r="N36" s="349"/>
      <c r="O36" s="349"/>
      <c r="P36" s="349"/>
      <c r="Q36" s="349"/>
      <c r="R36" s="349"/>
      <c r="S36" s="349"/>
      <c r="T36" s="349"/>
      <c r="U36" s="349"/>
      <c r="V36" s="349"/>
      <c r="W36" s="349"/>
      <c r="X36" s="349"/>
      <c r="Y36" s="349"/>
      <c r="Z36" s="349"/>
      <c r="AA36" s="349"/>
    </row>
    <row r="37" spans="1:27" ht="51">
      <c r="A37" s="496"/>
      <c r="B37" s="497">
        <v>80301</v>
      </c>
      <c r="C37" s="497"/>
      <c r="D37" s="498" t="s">
        <v>2225</v>
      </c>
      <c r="E37" s="390" t="s">
        <v>2226</v>
      </c>
      <c r="F37" s="349"/>
      <c r="G37" s="349"/>
      <c r="H37" s="349"/>
      <c r="I37" s="349"/>
      <c r="J37" s="349"/>
      <c r="K37" s="349"/>
      <c r="L37" s="349"/>
      <c r="M37" s="349"/>
      <c r="N37" s="349"/>
      <c r="O37" s="349"/>
      <c r="P37" s="349"/>
      <c r="Q37" s="349"/>
      <c r="R37" s="349"/>
      <c r="S37" s="349"/>
      <c r="T37" s="349"/>
      <c r="U37" s="349"/>
      <c r="V37" s="349"/>
      <c r="W37" s="349"/>
      <c r="X37" s="349"/>
      <c r="Y37" s="349"/>
      <c r="Z37" s="349"/>
      <c r="AA37" s="349"/>
    </row>
    <row r="38" spans="1:27" ht="51">
      <c r="A38" s="496"/>
      <c r="B38" s="497">
        <v>80302</v>
      </c>
      <c r="C38" s="497"/>
      <c r="D38" s="498" t="s">
        <v>2227</v>
      </c>
      <c r="E38" s="390" t="s">
        <v>2228</v>
      </c>
      <c r="F38" s="349"/>
      <c r="G38" s="349"/>
      <c r="H38" s="349"/>
      <c r="I38" s="349"/>
      <c r="J38" s="349"/>
      <c r="K38" s="349"/>
      <c r="L38" s="349"/>
      <c r="M38" s="349"/>
      <c r="N38" s="349"/>
      <c r="O38" s="349"/>
      <c r="P38" s="349"/>
      <c r="Q38" s="349"/>
      <c r="R38" s="349"/>
      <c r="S38" s="349"/>
      <c r="T38" s="349"/>
      <c r="U38" s="349"/>
      <c r="V38" s="349"/>
      <c r="W38" s="349"/>
      <c r="X38" s="349"/>
      <c r="Y38" s="349"/>
      <c r="Z38" s="349"/>
      <c r="AA38" s="349"/>
    </row>
    <row r="39" spans="1:27" ht="102">
      <c r="A39" s="496"/>
      <c r="B39" s="497">
        <v>80303</v>
      </c>
      <c r="C39" s="497"/>
      <c r="D39" s="498" t="s">
        <v>2229</v>
      </c>
      <c r="E39" s="390" t="s">
        <v>2230</v>
      </c>
      <c r="F39" s="349"/>
      <c r="G39" s="349"/>
      <c r="H39" s="349"/>
      <c r="I39" s="349"/>
      <c r="J39" s="349"/>
      <c r="K39" s="349"/>
      <c r="L39" s="349"/>
      <c r="M39" s="349"/>
      <c r="N39" s="349"/>
      <c r="O39" s="349"/>
      <c r="P39" s="349"/>
      <c r="Q39" s="349"/>
      <c r="R39" s="349"/>
      <c r="S39" s="349"/>
      <c r="T39" s="349"/>
      <c r="U39" s="349"/>
      <c r="V39" s="349"/>
      <c r="W39" s="349"/>
      <c r="X39" s="349"/>
      <c r="Y39" s="349"/>
      <c r="Z39" s="349"/>
      <c r="AA39" s="349"/>
    </row>
    <row r="40" spans="1:27" ht="63.75">
      <c r="A40" s="496"/>
      <c r="B40" s="497">
        <v>80305</v>
      </c>
      <c r="C40" s="497"/>
      <c r="D40" s="498" t="s">
        <v>2231</v>
      </c>
      <c r="E40" s="390" t="s">
        <v>2232</v>
      </c>
      <c r="F40" s="349"/>
      <c r="G40" s="349"/>
      <c r="H40" s="349"/>
      <c r="I40" s="349"/>
      <c r="J40" s="349"/>
      <c r="K40" s="349"/>
      <c r="L40" s="349"/>
      <c r="M40" s="349"/>
      <c r="N40" s="349"/>
      <c r="O40" s="349"/>
      <c r="P40" s="349"/>
      <c r="Q40" s="349"/>
      <c r="R40" s="349"/>
      <c r="S40" s="349"/>
      <c r="T40" s="349"/>
      <c r="U40" s="349"/>
      <c r="V40" s="349"/>
      <c r="W40" s="349"/>
      <c r="X40" s="349"/>
      <c r="Y40" s="349"/>
      <c r="Z40" s="349"/>
      <c r="AA40" s="349"/>
    </row>
    <row r="41" spans="1:27" ht="127.5">
      <c r="A41" s="496"/>
      <c r="B41" s="497">
        <v>80306</v>
      </c>
      <c r="C41" s="497"/>
      <c r="D41" s="498" t="s">
        <v>2233</v>
      </c>
      <c r="E41" s="390" t="s">
        <v>2234</v>
      </c>
      <c r="F41" s="349"/>
      <c r="G41" s="349"/>
      <c r="H41" s="349"/>
      <c r="I41" s="349"/>
      <c r="J41" s="349"/>
      <c r="K41" s="349"/>
      <c r="L41" s="349"/>
      <c r="M41" s="349"/>
      <c r="N41" s="349"/>
      <c r="O41" s="349"/>
      <c r="P41" s="349"/>
      <c r="Q41" s="349"/>
      <c r="R41" s="349"/>
      <c r="S41" s="349"/>
      <c r="T41" s="349"/>
      <c r="U41" s="349"/>
      <c r="V41" s="349"/>
      <c r="W41" s="349"/>
      <c r="X41" s="349"/>
      <c r="Y41" s="349"/>
      <c r="Z41" s="349"/>
      <c r="AA41" s="349"/>
    </row>
    <row r="42" spans="1:27" ht="51">
      <c r="A42" s="496"/>
      <c r="B42" s="497">
        <v>80307</v>
      </c>
      <c r="C42" s="497"/>
      <c r="D42" s="498" t="s">
        <v>2235</v>
      </c>
      <c r="E42" s="390" t="s">
        <v>2236</v>
      </c>
      <c r="F42" s="349"/>
      <c r="G42" s="349"/>
      <c r="H42" s="349"/>
      <c r="I42" s="349"/>
      <c r="J42" s="349"/>
      <c r="K42" s="349"/>
      <c r="L42" s="349"/>
      <c r="M42" s="349"/>
      <c r="N42" s="349"/>
      <c r="O42" s="349"/>
      <c r="P42" s="349"/>
      <c r="Q42" s="349"/>
      <c r="R42" s="349"/>
      <c r="S42" s="349"/>
      <c r="T42" s="349"/>
      <c r="U42" s="349"/>
      <c r="V42" s="349"/>
      <c r="W42" s="349"/>
      <c r="X42" s="349"/>
      <c r="Y42" s="349"/>
      <c r="Z42" s="349"/>
      <c r="AA42" s="349"/>
    </row>
    <row r="43" spans="1:27" ht="76.5">
      <c r="A43" s="496"/>
      <c r="B43" s="497">
        <v>80309</v>
      </c>
      <c r="C43" s="497"/>
      <c r="D43" s="498" t="s">
        <v>2237</v>
      </c>
      <c r="E43" s="390" t="s">
        <v>2238</v>
      </c>
      <c r="F43" s="349"/>
      <c r="G43" s="349"/>
      <c r="H43" s="349"/>
      <c r="I43" s="349"/>
      <c r="J43" s="349"/>
      <c r="K43" s="349"/>
      <c r="L43" s="349"/>
      <c r="M43" s="349"/>
      <c r="N43" s="349"/>
      <c r="O43" s="349"/>
      <c r="P43" s="349"/>
      <c r="Q43" s="349"/>
      <c r="R43" s="349"/>
      <c r="S43" s="349"/>
      <c r="T43" s="349"/>
      <c r="U43" s="349"/>
      <c r="V43" s="349"/>
      <c r="W43" s="349"/>
      <c r="X43" s="349"/>
      <c r="Y43" s="349"/>
      <c r="Z43" s="349"/>
      <c r="AA43" s="349"/>
    </row>
    <row r="44" spans="1:27" ht="51">
      <c r="A44" s="496"/>
      <c r="B44" s="497">
        <v>80311</v>
      </c>
      <c r="C44" s="497"/>
      <c r="D44" s="498" t="s">
        <v>2239</v>
      </c>
      <c r="E44" s="390" t="s">
        <v>2240</v>
      </c>
      <c r="F44" s="349"/>
      <c r="G44" s="349"/>
      <c r="H44" s="349"/>
      <c r="I44" s="349"/>
      <c r="J44" s="349"/>
      <c r="K44" s="349"/>
      <c r="L44" s="349"/>
      <c r="M44" s="349"/>
      <c r="N44" s="349"/>
      <c r="O44" s="349"/>
      <c r="P44" s="349"/>
      <c r="Q44" s="349"/>
      <c r="R44" s="349"/>
      <c r="S44" s="349"/>
      <c r="T44" s="349"/>
      <c r="U44" s="349"/>
      <c r="V44" s="349"/>
      <c r="W44" s="349"/>
      <c r="X44" s="349"/>
      <c r="Y44" s="349"/>
      <c r="Z44" s="349"/>
      <c r="AA44" s="349"/>
    </row>
    <row r="45" spans="1:27" ht="102">
      <c r="A45" s="496"/>
      <c r="B45" s="497">
        <v>80312</v>
      </c>
      <c r="C45" s="497"/>
      <c r="D45" s="498" t="s">
        <v>2241</v>
      </c>
      <c r="E45" s="390" t="s">
        <v>2242</v>
      </c>
      <c r="F45" s="349"/>
      <c r="G45" s="349"/>
      <c r="H45" s="349"/>
      <c r="I45" s="349"/>
      <c r="J45" s="349"/>
      <c r="K45" s="349"/>
      <c r="L45" s="349"/>
      <c r="M45" s="349"/>
      <c r="N45" s="349"/>
      <c r="O45" s="349"/>
      <c r="P45" s="349"/>
      <c r="Q45" s="349"/>
      <c r="R45" s="349"/>
      <c r="S45" s="349"/>
      <c r="T45" s="349"/>
      <c r="U45" s="349"/>
      <c r="V45" s="349"/>
      <c r="W45" s="349"/>
      <c r="X45" s="349"/>
      <c r="Y45" s="349"/>
      <c r="Z45" s="349"/>
      <c r="AA45" s="349"/>
    </row>
    <row r="46" spans="1:27" ht="51">
      <c r="A46" s="496"/>
      <c r="B46" s="497">
        <v>80313</v>
      </c>
      <c r="C46" s="497"/>
      <c r="D46" s="498" t="s">
        <v>2243</v>
      </c>
      <c r="E46" s="390" t="s">
        <v>2244</v>
      </c>
      <c r="F46" s="349"/>
      <c r="G46" s="349"/>
      <c r="H46" s="349"/>
      <c r="I46" s="349"/>
      <c r="J46" s="349"/>
      <c r="K46" s="349"/>
      <c r="L46" s="349"/>
      <c r="M46" s="349"/>
      <c r="N46" s="349"/>
      <c r="O46" s="349"/>
      <c r="P46" s="349"/>
      <c r="Q46" s="349"/>
      <c r="R46" s="349"/>
      <c r="S46" s="349"/>
      <c r="T46" s="349"/>
      <c r="U46" s="349"/>
      <c r="V46" s="349"/>
      <c r="W46" s="349"/>
      <c r="X46" s="349"/>
      <c r="Y46" s="349"/>
      <c r="Z46" s="349"/>
      <c r="AA46" s="349"/>
    </row>
    <row r="47" spans="1:27">
      <c r="A47" s="492">
        <v>80400</v>
      </c>
      <c r="C47" s="499"/>
      <c r="D47" s="639" t="s">
        <v>2245</v>
      </c>
      <c r="E47" s="640"/>
      <c r="F47" s="348"/>
      <c r="G47" s="348"/>
      <c r="H47" s="348"/>
      <c r="I47" s="348"/>
      <c r="J47" s="348"/>
      <c r="K47" s="348"/>
      <c r="L47" s="348"/>
      <c r="M47" s="348"/>
      <c r="N47" s="348"/>
      <c r="O47" s="348"/>
      <c r="P47" s="348"/>
      <c r="Q47" s="348"/>
      <c r="R47" s="348"/>
      <c r="S47" s="348"/>
      <c r="T47" s="348"/>
      <c r="U47" s="348"/>
      <c r="V47" s="348"/>
      <c r="W47" s="348"/>
      <c r="X47" s="348"/>
      <c r="Y47" s="348"/>
      <c r="Z47" s="348"/>
      <c r="AA47" s="348"/>
    </row>
    <row r="48" spans="1:27" ht="63.75">
      <c r="A48" s="496"/>
      <c r="B48" s="497">
        <v>80401</v>
      </c>
      <c r="C48" s="497"/>
      <c r="D48" s="498" t="s">
        <v>2246</v>
      </c>
      <c r="E48" s="390" t="s">
        <v>2247</v>
      </c>
      <c r="F48" s="349"/>
      <c r="G48" s="349"/>
      <c r="H48" s="349"/>
      <c r="I48" s="349"/>
      <c r="J48" s="349"/>
      <c r="K48" s="349"/>
      <c r="L48" s="349"/>
      <c r="M48" s="349"/>
      <c r="N48" s="349"/>
      <c r="O48" s="349"/>
      <c r="P48" s="349"/>
      <c r="Q48" s="349"/>
      <c r="R48" s="349"/>
      <c r="S48" s="349"/>
      <c r="T48" s="349"/>
      <c r="U48" s="349"/>
      <c r="V48" s="349"/>
      <c r="W48" s="349"/>
      <c r="X48" s="349"/>
      <c r="Y48" s="349"/>
      <c r="Z48" s="349"/>
      <c r="AA48" s="349"/>
    </row>
    <row r="49" spans="1:27" ht="76.5">
      <c r="A49" s="496"/>
      <c r="B49" s="497">
        <v>80402</v>
      </c>
      <c r="C49" s="500"/>
      <c r="D49" s="498" t="s">
        <v>2248</v>
      </c>
      <c r="E49" s="398" t="s">
        <v>2249</v>
      </c>
      <c r="F49" s="349"/>
      <c r="G49" s="349"/>
      <c r="H49" s="349"/>
      <c r="I49" s="349"/>
      <c r="J49" s="349"/>
      <c r="K49" s="349"/>
      <c r="L49" s="349"/>
      <c r="M49" s="349"/>
      <c r="N49" s="349"/>
      <c r="O49" s="349"/>
      <c r="P49" s="349"/>
      <c r="Q49" s="349"/>
      <c r="R49" s="349"/>
      <c r="S49" s="349"/>
      <c r="T49" s="349"/>
      <c r="U49" s="349"/>
      <c r="V49" s="349"/>
      <c r="W49" s="349"/>
      <c r="X49" s="349"/>
      <c r="Y49" s="349"/>
      <c r="Z49" s="349"/>
      <c r="AA49" s="349"/>
    </row>
    <row r="50" spans="1:27" ht="102">
      <c r="A50" s="496"/>
      <c r="B50" s="497">
        <v>80403</v>
      </c>
      <c r="C50" s="497"/>
      <c r="D50" s="498" t="s">
        <v>2250</v>
      </c>
      <c r="E50" s="390" t="s">
        <v>2251</v>
      </c>
      <c r="F50" s="349"/>
      <c r="G50" s="349"/>
      <c r="H50" s="349"/>
      <c r="I50" s="349"/>
      <c r="J50" s="349"/>
      <c r="K50" s="349"/>
      <c r="L50" s="349"/>
      <c r="M50" s="349"/>
      <c r="N50" s="349"/>
      <c r="O50" s="349"/>
      <c r="P50" s="349"/>
      <c r="Q50" s="349"/>
      <c r="R50" s="349"/>
      <c r="S50" s="349"/>
      <c r="T50" s="349"/>
      <c r="U50" s="349"/>
      <c r="V50" s="349"/>
      <c r="W50" s="349"/>
      <c r="X50" s="349"/>
      <c r="Y50" s="349"/>
      <c r="Z50" s="349"/>
      <c r="AA50" s="349"/>
    </row>
    <row r="51" spans="1:27" ht="102">
      <c r="A51" s="496"/>
      <c r="B51" s="497">
        <v>80404</v>
      </c>
      <c r="C51" s="497"/>
      <c r="D51" s="498" t="s">
        <v>2252</v>
      </c>
      <c r="E51" s="390" t="s">
        <v>2253</v>
      </c>
      <c r="F51" s="349"/>
      <c r="G51" s="349"/>
      <c r="H51" s="349"/>
      <c r="I51" s="349"/>
      <c r="J51" s="349"/>
      <c r="K51" s="349"/>
      <c r="L51" s="349"/>
      <c r="M51" s="349"/>
      <c r="N51" s="349"/>
      <c r="O51" s="349"/>
      <c r="P51" s="349"/>
      <c r="Q51" s="349"/>
      <c r="R51" s="349"/>
      <c r="S51" s="349"/>
      <c r="T51" s="349"/>
      <c r="U51" s="349"/>
      <c r="V51" s="349"/>
      <c r="W51" s="349"/>
      <c r="X51" s="349"/>
      <c r="Y51" s="349"/>
      <c r="Z51" s="349"/>
      <c r="AA51" s="349"/>
    </row>
    <row r="52" spans="1:27" ht="114.75">
      <c r="A52" s="496"/>
      <c r="B52" s="497">
        <v>80405</v>
      </c>
      <c r="C52" s="497"/>
      <c r="D52" s="498" t="s">
        <v>2254</v>
      </c>
      <c r="E52" s="390" t="s">
        <v>2255</v>
      </c>
      <c r="F52" s="349"/>
      <c r="G52" s="349"/>
      <c r="H52" s="349"/>
      <c r="I52" s="349"/>
      <c r="J52" s="349"/>
      <c r="K52" s="349"/>
      <c r="L52" s="349"/>
      <c r="M52" s="349"/>
      <c r="N52" s="349"/>
      <c r="O52" s="349"/>
      <c r="P52" s="349"/>
      <c r="Q52" s="349"/>
      <c r="R52" s="349"/>
      <c r="S52" s="349"/>
      <c r="T52" s="349"/>
      <c r="U52" s="349"/>
      <c r="V52" s="349"/>
      <c r="W52" s="349"/>
      <c r="X52" s="349"/>
      <c r="Y52" s="349"/>
      <c r="Z52" s="349"/>
      <c r="AA52" s="349"/>
    </row>
    <row r="53" spans="1:27" ht="89.25">
      <c r="A53" s="496"/>
      <c r="B53" s="497">
        <v>80406</v>
      </c>
      <c r="C53" s="497"/>
      <c r="D53" s="498" t="s">
        <v>2256</v>
      </c>
      <c r="E53" s="390" t="s">
        <v>2257</v>
      </c>
      <c r="F53" s="349"/>
      <c r="G53" s="349"/>
      <c r="H53" s="349"/>
      <c r="I53" s="349"/>
      <c r="J53" s="349"/>
      <c r="K53" s="349"/>
      <c r="L53" s="349"/>
      <c r="M53" s="349"/>
      <c r="N53" s="349"/>
      <c r="O53" s="349"/>
      <c r="P53" s="349"/>
      <c r="Q53" s="349"/>
      <c r="R53" s="349"/>
      <c r="S53" s="349"/>
      <c r="T53" s="349"/>
      <c r="U53" s="349"/>
      <c r="V53" s="349"/>
      <c r="W53" s="349"/>
      <c r="X53" s="349"/>
      <c r="Y53" s="349"/>
      <c r="Z53" s="349"/>
      <c r="AA53" s="349"/>
    </row>
    <row r="54" spans="1:27" ht="127.5">
      <c r="A54" s="496"/>
      <c r="B54" s="497">
        <v>80407</v>
      </c>
      <c r="C54" s="497"/>
      <c r="D54" s="498" t="s">
        <v>2258</v>
      </c>
      <c r="E54" s="390" t="s">
        <v>2259</v>
      </c>
      <c r="F54" s="349"/>
      <c r="G54" s="349"/>
      <c r="H54" s="349"/>
      <c r="I54" s="349"/>
      <c r="J54" s="349"/>
      <c r="K54" s="349"/>
      <c r="L54" s="349"/>
      <c r="M54" s="349"/>
      <c r="N54" s="349"/>
      <c r="O54" s="349"/>
      <c r="P54" s="349"/>
      <c r="Q54" s="349"/>
      <c r="R54" s="349"/>
      <c r="S54" s="349"/>
      <c r="T54" s="349"/>
      <c r="U54" s="349"/>
      <c r="V54" s="349"/>
      <c r="W54" s="349"/>
      <c r="X54" s="349"/>
      <c r="Y54" s="349"/>
      <c r="Z54" s="349"/>
      <c r="AA54" s="349"/>
    </row>
    <row r="55" spans="1:27" ht="114.75">
      <c r="A55" s="496"/>
      <c r="B55" s="497">
        <v>80410</v>
      </c>
      <c r="C55" s="497"/>
      <c r="D55" s="498" t="s">
        <v>2260</v>
      </c>
      <c r="E55" s="390" t="s">
        <v>2261</v>
      </c>
      <c r="F55" s="349"/>
      <c r="G55" s="349"/>
      <c r="H55" s="349"/>
      <c r="I55" s="349"/>
      <c r="J55" s="349"/>
      <c r="K55" s="349"/>
      <c r="L55" s="349"/>
      <c r="M55" s="349"/>
      <c r="N55" s="349"/>
      <c r="O55" s="349"/>
      <c r="P55" s="349"/>
      <c r="Q55" s="349"/>
      <c r="R55" s="349"/>
      <c r="S55" s="349"/>
      <c r="T55" s="349"/>
      <c r="U55" s="349"/>
      <c r="V55" s="349"/>
      <c r="W55" s="349"/>
      <c r="X55" s="349"/>
      <c r="Y55" s="349"/>
      <c r="Z55" s="349"/>
      <c r="AA55" s="349"/>
    </row>
    <row r="56" spans="1:27" ht="127.5">
      <c r="A56" s="496"/>
      <c r="B56" s="497">
        <v>80412</v>
      </c>
      <c r="C56" s="497"/>
      <c r="D56" s="498" t="s">
        <v>2262</v>
      </c>
      <c r="E56" s="390" t="s">
        <v>2263</v>
      </c>
      <c r="F56" s="349"/>
      <c r="G56" s="349"/>
      <c r="H56" s="349"/>
      <c r="I56" s="349"/>
      <c r="J56" s="349"/>
      <c r="K56" s="349"/>
      <c r="L56" s="349"/>
      <c r="M56" s="349"/>
      <c r="N56" s="349"/>
      <c r="O56" s="349"/>
      <c r="P56" s="349"/>
      <c r="Q56" s="349"/>
      <c r="R56" s="349"/>
      <c r="S56" s="349"/>
      <c r="T56" s="349"/>
      <c r="U56" s="349"/>
      <c r="V56" s="349"/>
      <c r="W56" s="349"/>
      <c r="X56" s="349"/>
      <c r="Y56" s="349"/>
      <c r="Z56" s="349"/>
      <c r="AA56" s="349"/>
    </row>
    <row r="57" spans="1:27">
      <c r="A57" s="492">
        <v>80500</v>
      </c>
      <c r="C57" s="499"/>
      <c r="D57" s="639" t="s">
        <v>2264</v>
      </c>
      <c r="E57" s="640"/>
      <c r="F57" s="349"/>
      <c r="G57" s="349"/>
      <c r="H57" s="349"/>
      <c r="I57" s="349"/>
      <c r="J57" s="349"/>
      <c r="K57" s="349"/>
      <c r="L57" s="349"/>
      <c r="M57" s="349"/>
      <c r="N57" s="349"/>
      <c r="O57" s="349"/>
      <c r="P57" s="349"/>
      <c r="Q57" s="349"/>
      <c r="R57" s="349"/>
      <c r="S57" s="349"/>
      <c r="T57" s="349"/>
      <c r="U57" s="349"/>
      <c r="V57" s="349"/>
      <c r="W57" s="349"/>
      <c r="X57" s="349"/>
      <c r="Y57" s="349"/>
      <c r="Z57" s="349"/>
      <c r="AA57" s="349"/>
    </row>
    <row r="58" spans="1:27" ht="51">
      <c r="A58" s="496"/>
      <c r="B58" s="497">
        <v>80501</v>
      </c>
      <c r="C58" s="497"/>
      <c r="D58" s="498" t="s">
        <v>2265</v>
      </c>
      <c r="E58" s="390" t="s">
        <v>2266</v>
      </c>
      <c r="F58" s="349"/>
      <c r="G58" s="349"/>
      <c r="H58" s="349"/>
      <c r="I58" s="349"/>
      <c r="J58" s="349"/>
      <c r="K58" s="349"/>
      <c r="L58" s="349"/>
      <c r="M58" s="349"/>
      <c r="N58" s="349"/>
      <c r="O58" s="349"/>
      <c r="P58" s="349"/>
      <c r="Q58" s="349"/>
      <c r="R58" s="349"/>
      <c r="S58" s="349"/>
      <c r="T58" s="349"/>
      <c r="U58" s="349"/>
      <c r="V58" s="349"/>
      <c r="W58" s="349"/>
      <c r="X58" s="349"/>
      <c r="Y58" s="349"/>
      <c r="Z58" s="349"/>
      <c r="AA58" s="349"/>
    </row>
    <row r="59" spans="1:27" ht="89.25">
      <c r="A59" s="496"/>
      <c r="B59" s="497">
        <v>80503</v>
      </c>
      <c r="C59" s="497"/>
      <c r="D59" s="498" t="s">
        <v>2267</v>
      </c>
      <c r="E59" s="390" t="s">
        <v>2268</v>
      </c>
      <c r="F59" s="349"/>
      <c r="G59" s="349"/>
      <c r="H59" s="349"/>
      <c r="I59" s="349"/>
      <c r="J59" s="349"/>
      <c r="K59" s="349"/>
      <c r="L59" s="349"/>
      <c r="M59" s="349"/>
      <c r="N59" s="349"/>
      <c r="O59" s="349"/>
      <c r="P59" s="349"/>
      <c r="Q59" s="349"/>
      <c r="R59" s="349"/>
      <c r="S59" s="349"/>
      <c r="T59" s="349"/>
      <c r="U59" s="349"/>
      <c r="V59" s="349"/>
      <c r="W59" s="349"/>
      <c r="X59" s="349"/>
      <c r="Y59" s="349"/>
      <c r="Z59" s="349"/>
      <c r="AA59" s="349"/>
    </row>
    <row r="60" spans="1:27" ht="63.75">
      <c r="A60" s="496"/>
      <c r="B60" s="497">
        <v>80505</v>
      </c>
      <c r="C60" s="497"/>
      <c r="D60" s="498" t="s">
        <v>2269</v>
      </c>
      <c r="E60" s="390" t="s">
        <v>2270</v>
      </c>
      <c r="F60" s="349"/>
      <c r="G60" s="349"/>
      <c r="H60" s="349"/>
      <c r="I60" s="349"/>
      <c r="J60" s="349"/>
      <c r="K60" s="349"/>
      <c r="L60" s="349"/>
      <c r="M60" s="349"/>
      <c r="N60" s="349"/>
      <c r="O60" s="349"/>
      <c r="P60" s="349"/>
      <c r="Q60" s="349"/>
      <c r="R60" s="349"/>
      <c r="S60" s="349"/>
      <c r="T60" s="349"/>
      <c r="U60" s="349"/>
      <c r="V60" s="349"/>
      <c r="W60" s="349"/>
      <c r="X60" s="349"/>
      <c r="Y60" s="349"/>
      <c r="Z60" s="349"/>
      <c r="AA60" s="349"/>
    </row>
    <row r="61" spans="1:27" ht="76.5">
      <c r="A61" s="496"/>
      <c r="B61" s="497">
        <v>80506</v>
      </c>
      <c r="C61" s="497"/>
      <c r="D61" s="498" t="s">
        <v>2271</v>
      </c>
      <c r="E61" s="390" t="s">
        <v>2272</v>
      </c>
      <c r="F61" s="349"/>
      <c r="G61" s="349"/>
      <c r="H61" s="349"/>
      <c r="I61" s="349"/>
      <c r="J61" s="349"/>
      <c r="K61" s="349"/>
      <c r="L61" s="349"/>
      <c r="M61" s="349"/>
      <c r="N61" s="349"/>
      <c r="O61" s="349"/>
      <c r="P61" s="349"/>
      <c r="Q61" s="349"/>
      <c r="R61" s="349"/>
      <c r="S61" s="349"/>
      <c r="T61" s="349"/>
      <c r="U61" s="349"/>
      <c r="V61" s="349"/>
      <c r="W61" s="349"/>
      <c r="X61" s="349"/>
      <c r="Y61" s="349"/>
      <c r="Z61" s="349"/>
      <c r="AA61" s="349"/>
    </row>
    <row r="62" spans="1:27" ht="102">
      <c r="A62" s="496"/>
      <c r="B62" s="497">
        <v>80508</v>
      </c>
      <c r="C62" s="497"/>
      <c r="D62" s="498" t="s">
        <v>2273</v>
      </c>
      <c r="E62" s="390" t="s">
        <v>2274</v>
      </c>
      <c r="F62" s="349"/>
      <c r="G62" s="349"/>
      <c r="H62" s="349"/>
      <c r="I62" s="349"/>
      <c r="J62" s="349"/>
      <c r="K62" s="349"/>
      <c r="L62" s="349"/>
      <c r="M62" s="349"/>
      <c r="N62" s="349"/>
      <c r="O62" s="349"/>
      <c r="P62" s="349"/>
      <c r="Q62" s="349"/>
      <c r="R62" s="349"/>
      <c r="S62" s="349"/>
      <c r="T62" s="349"/>
      <c r="U62" s="349"/>
      <c r="V62" s="349"/>
      <c r="W62" s="349"/>
      <c r="X62" s="349"/>
      <c r="Y62" s="349"/>
      <c r="Z62" s="349"/>
      <c r="AA62" s="349"/>
    </row>
    <row r="63" spans="1:27" ht="102">
      <c r="A63" s="496"/>
      <c r="B63" s="497">
        <v>80509</v>
      </c>
      <c r="C63" s="497"/>
      <c r="D63" s="498" t="s">
        <v>2275</v>
      </c>
      <c r="E63" s="390" t="s">
        <v>2276</v>
      </c>
      <c r="F63" s="349"/>
      <c r="G63" s="349"/>
      <c r="H63" s="349"/>
      <c r="I63" s="349"/>
      <c r="J63" s="349"/>
      <c r="K63" s="349"/>
      <c r="L63" s="349"/>
      <c r="M63" s="349"/>
      <c r="N63" s="349"/>
      <c r="O63" s="349"/>
      <c r="P63" s="349"/>
      <c r="Q63" s="349"/>
      <c r="R63" s="349"/>
      <c r="S63" s="349"/>
      <c r="T63" s="349"/>
      <c r="U63" s="349"/>
      <c r="V63" s="349"/>
      <c r="W63" s="349"/>
      <c r="X63" s="349"/>
      <c r="Y63" s="349"/>
      <c r="Z63" s="349"/>
      <c r="AA63" s="349"/>
    </row>
    <row r="64" spans="1:27" ht="51">
      <c r="A64" s="496"/>
      <c r="B64" s="497">
        <v>80511</v>
      </c>
      <c r="C64" s="497"/>
      <c r="D64" s="498" t="s">
        <v>2277</v>
      </c>
      <c r="E64" s="390" t="s">
        <v>2278</v>
      </c>
      <c r="F64" s="349"/>
      <c r="G64" s="349"/>
      <c r="H64" s="349"/>
      <c r="I64" s="349"/>
      <c r="J64" s="349"/>
      <c r="K64" s="349"/>
      <c r="L64" s="349"/>
      <c r="M64" s="349"/>
      <c r="N64" s="349"/>
      <c r="O64" s="349"/>
      <c r="P64" s="349"/>
      <c r="Q64" s="349"/>
      <c r="R64" s="349"/>
      <c r="S64" s="349"/>
      <c r="T64" s="349"/>
      <c r="U64" s="349"/>
      <c r="V64" s="349"/>
      <c r="W64" s="349"/>
      <c r="X64" s="349"/>
      <c r="Y64" s="349"/>
      <c r="Z64" s="349"/>
      <c r="AA64" s="349"/>
    </row>
    <row r="65" spans="1:27" ht="38.25">
      <c r="A65" s="496"/>
      <c r="B65" s="497">
        <v>80512</v>
      </c>
      <c r="C65" s="497"/>
      <c r="D65" s="498" t="s">
        <v>2279</v>
      </c>
      <c r="E65" s="390" t="s">
        <v>2280</v>
      </c>
      <c r="F65" s="349"/>
      <c r="G65" s="349"/>
      <c r="H65" s="349"/>
      <c r="I65" s="349"/>
      <c r="J65" s="349"/>
      <c r="K65" s="349"/>
      <c r="L65" s="349"/>
      <c r="M65" s="349"/>
      <c r="N65" s="349"/>
      <c r="O65" s="349"/>
      <c r="P65" s="349"/>
      <c r="Q65" s="349"/>
      <c r="R65" s="349"/>
      <c r="S65" s="349"/>
      <c r="T65" s="349"/>
      <c r="U65" s="349"/>
      <c r="V65" s="349"/>
      <c r="W65" s="349"/>
      <c r="X65" s="349"/>
      <c r="Y65" s="349"/>
      <c r="Z65" s="349"/>
      <c r="AA65" s="349"/>
    </row>
    <row r="66" spans="1:27">
      <c r="A66" s="492">
        <v>80600</v>
      </c>
      <c r="C66" s="499"/>
      <c r="D66" s="639" t="s">
        <v>2281</v>
      </c>
      <c r="E66" s="640"/>
      <c r="F66" s="349"/>
      <c r="G66" s="349"/>
      <c r="H66" s="349"/>
      <c r="I66" s="349"/>
      <c r="J66" s="349"/>
      <c r="K66" s="349"/>
      <c r="L66" s="349"/>
      <c r="M66" s="349"/>
      <c r="N66" s="349"/>
      <c r="O66" s="349"/>
      <c r="P66" s="349"/>
      <c r="Q66" s="349"/>
      <c r="R66" s="349"/>
      <c r="S66" s="349"/>
      <c r="T66" s="349"/>
      <c r="U66" s="349"/>
      <c r="V66" s="349"/>
      <c r="W66" s="349"/>
      <c r="X66" s="349"/>
      <c r="Y66" s="349"/>
      <c r="Z66" s="349"/>
      <c r="AA66" s="349"/>
    </row>
    <row r="67" spans="1:27" ht="63.75">
      <c r="A67" s="496"/>
      <c r="B67" s="497">
        <v>80601</v>
      </c>
      <c r="C67" s="497"/>
      <c r="D67" s="498" t="s">
        <v>2282</v>
      </c>
      <c r="E67" s="390" t="s">
        <v>2283</v>
      </c>
      <c r="F67" s="349"/>
      <c r="G67" s="349"/>
      <c r="H67" s="349"/>
      <c r="I67" s="349"/>
      <c r="J67" s="349"/>
      <c r="K67" s="349"/>
      <c r="L67" s="349"/>
      <c r="M67" s="349"/>
      <c r="N67" s="349"/>
      <c r="O67" s="349"/>
      <c r="P67" s="349"/>
      <c r="Q67" s="349"/>
      <c r="R67" s="349"/>
      <c r="S67" s="349"/>
      <c r="T67" s="349"/>
      <c r="U67" s="349"/>
      <c r="V67" s="349"/>
      <c r="W67" s="349"/>
      <c r="X67" s="349"/>
      <c r="Y67" s="349"/>
      <c r="Z67" s="349"/>
      <c r="AA67" s="349"/>
    </row>
    <row r="68" spans="1:27" ht="76.5">
      <c r="A68" s="496"/>
      <c r="B68" s="497">
        <v>80602</v>
      </c>
      <c r="C68" s="497"/>
      <c r="D68" s="498" t="s">
        <v>2284</v>
      </c>
      <c r="E68" s="390" t="s">
        <v>2285</v>
      </c>
      <c r="F68" s="349"/>
      <c r="G68" s="349"/>
      <c r="H68" s="349"/>
      <c r="I68" s="349"/>
      <c r="J68" s="349"/>
      <c r="K68" s="349"/>
      <c r="L68" s="349"/>
      <c r="M68" s="349"/>
      <c r="N68" s="349"/>
      <c r="O68" s="349"/>
      <c r="P68" s="349"/>
      <c r="Q68" s="349"/>
      <c r="R68" s="349"/>
      <c r="S68" s="349"/>
      <c r="T68" s="349"/>
      <c r="U68" s="349"/>
      <c r="V68" s="349"/>
      <c r="W68" s="349"/>
      <c r="X68" s="349"/>
      <c r="Y68" s="349"/>
      <c r="Z68" s="349"/>
      <c r="AA68" s="349"/>
    </row>
    <row r="69" spans="1:27" ht="63.75">
      <c r="A69" s="496"/>
      <c r="B69" s="497">
        <v>80603</v>
      </c>
      <c r="C69" s="497"/>
      <c r="D69" s="498" t="s">
        <v>2286</v>
      </c>
      <c r="E69" s="390" t="s">
        <v>2287</v>
      </c>
      <c r="F69" s="349"/>
      <c r="G69" s="349"/>
      <c r="H69" s="349"/>
      <c r="I69" s="349"/>
      <c r="J69" s="349"/>
      <c r="K69" s="349"/>
      <c r="L69" s="349"/>
      <c r="M69" s="349"/>
      <c r="N69" s="349"/>
      <c r="O69" s="349"/>
      <c r="P69" s="349"/>
      <c r="Q69" s="349"/>
      <c r="R69" s="349"/>
      <c r="S69" s="349"/>
      <c r="T69" s="349"/>
      <c r="U69" s="349"/>
      <c r="V69" s="349"/>
      <c r="W69" s="349"/>
      <c r="X69" s="349"/>
      <c r="Y69" s="349"/>
      <c r="Z69" s="349"/>
      <c r="AA69" s="349"/>
    </row>
    <row r="70" spans="1:27" ht="102">
      <c r="A70" s="496"/>
      <c r="B70" s="497">
        <v>80604</v>
      </c>
      <c r="C70" s="497"/>
      <c r="D70" s="498" t="s">
        <v>2288</v>
      </c>
      <c r="E70" s="390" t="s">
        <v>2289</v>
      </c>
      <c r="F70" s="349"/>
      <c r="G70" s="349"/>
      <c r="H70" s="349"/>
      <c r="I70" s="349"/>
      <c r="J70" s="349"/>
      <c r="K70" s="349"/>
      <c r="L70" s="349"/>
      <c r="M70" s="349"/>
      <c r="N70" s="349"/>
      <c r="O70" s="349"/>
      <c r="P70" s="349"/>
      <c r="Q70" s="349"/>
      <c r="R70" s="349"/>
      <c r="S70" s="349"/>
      <c r="T70" s="349"/>
      <c r="U70" s="349"/>
      <c r="V70" s="349"/>
      <c r="W70" s="349"/>
      <c r="X70" s="349"/>
      <c r="Y70" s="349"/>
      <c r="Z70" s="349"/>
      <c r="AA70" s="349"/>
    </row>
    <row r="71" spans="1:27" ht="76.5">
      <c r="A71" s="496"/>
      <c r="B71" s="497">
        <v>80605</v>
      </c>
      <c r="C71" s="497"/>
      <c r="D71" s="498" t="s">
        <v>2290</v>
      </c>
      <c r="E71" s="390" t="s">
        <v>2291</v>
      </c>
      <c r="F71" s="349"/>
      <c r="G71" s="349"/>
      <c r="H71" s="349"/>
      <c r="I71" s="349"/>
      <c r="J71" s="349"/>
      <c r="K71" s="349"/>
      <c r="L71" s="349"/>
      <c r="M71" s="349"/>
      <c r="N71" s="349"/>
      <c r="O71" s="349"/>
      <c r="P71" s="349"/>
      <c r="Q71" s="349"/>
      <c r="R71" s="349"/>
      <c r="S71" s="349"/>
      <c r="T71" s="349"/>
      <c r="U71" s="349"/>
      <c r="V71" s="349"/>
      <c r="W71" s="349"/>
      <c r="X71" s="349"/>
      <c r="Y71" s="349"/>
      <c r="Z71" s="349"/>
      <c r="AA71" s="349"/>
    </row>
    <row r="72" spans="1:27" ht="63.75">
      <c r="A72" s="496"/>
      <c r="B72" s="497">
        <v>80606</v>
      </c>
      <c r="C72" s="497"/>
      <c r="D72" s="498" t="s">
        <v>2292</v>
      </c>
      <c r="E72" s="390" t="s">
        <v>2293</v>
      </c>
      <c r="F72" s="349"/>
      <c r="G72" s="349"/>
      <c r="H72" s="349"/>
      <c r="I72" s="349"/>
      <c r="J72" s="349"/>
      <c r="K72" s="349"/>
      <c r="L72" s="349"/>
      <c r="M72" s="349"/>
      <c r="N72" s="349"/>
      <c r="O72" s="349"/>
      <c r="P72" s="349"/>
      <c r="Q72" s="349"/>
      <c r="R72" s="349"/>
      <c r="S72" s="349"/>
      <c r="T72" s="349"/>
      <c r="U72" s="349"/>
      <c r="V72" s="349"/>
      <c r="W72" s="349"/>
      <c r="X72" s="349"/>
      <c r="Y72" s="349"/>
      <c r="Z72" s="349"/>
      <c r="AA72" s="349"/>
    </row>
    <row r="73" spans="1:27" ht="65.25">
      <c r="A73" s="496"/>
      <c r="B73" s="497">
        <v>80607</v>
      </c>
      <c r="C73" s="497"/>
      <c r="D73" s="498" t="s">
        <v>2294</v>
      </c>
      <c r="E73" s="390" t="s">
        <v>2295</v>
      </c>
      <c r="F73" s="349"/>
      <c r="G73" s="349"/>
      <c r="H73" s="349"/>
      <c r="I73" s="349"/>
      <c r="J73" s="349"/>
      <c r="K73" s="349"/>
      <c r="L73" s="349"/>
      <c r="M73" s="349"/>
      <c r="N73" s="349"/>
      <c r="O73" s="349"/>
      <c r="P73" s="349"/>
      <c r="Q73" s="349"/>
      <c r="R73" s="349"/>
      <c r="S73" s="349"/>
      <c r="T73" s="349"/>
      <c r="U73" s="349"/>
      <c r="V73" s="349"/>
      <c r="W73" s="349"/>
      <c r="X73" s="349"/>
      <c r="Y73" s="349"/>
      <c r="Z73" s="349"/>
      <c r="AA73" s="349"/>
    </row>
    <row r="74" spans="1:27" ht="89.25">
      <c r="A74" s="496"/>
      <c r="B74" s="497">
        <v>80608</v>
      </c>
      <c r="C74" s="497"/>
      <c r="D74" s="498" t="s">
        <v>2296</v>
      </c>
      <c r="E74" s="390" t="s">
        <v>2297</v>
      </c>
      <c r="F74" s="349"/>
      <c r="G74" s="349"/>
      <c r="H74" s="349"/>
      <c r="I74" s="349"/>
      <c r="J74" s="349"/>
      <c r="K74" s="349"/>
      <c r="L74" s="349"/>
      <c r="M74" s="349"/>
      <c r="N74" s="349"/>
      <c r="O74" s="349"/>
      <c r="P74" s="349"/>
      <c r="Q74" s="349"/>
      <c r="R74" s="349"/>
      <c r="S74" s="349"/>
      <c r="T74" s="349"/>
      <c r="U74" s="349"/>
      <c r="V74" s="349"/>
      <c r="W74" s="349"/>
      <c r="X74" s="349"/>
      <c r="Y74" s="349"/>
      <c r="Z74" s="349"/>
      <c r="AA74" s="349"/>
    </row>
    <row r="75" spans="1:27" ht="63.75">
      <c r="A75" s="496"/>
      <c r="B75" s="497">
        <v>80609</v>
      </c>
      <c r="C75" s="497"/>
      <c r="D75" s="498" t="s">
        <v>2298</v>
      </c>
      <c r="E75" s="390" t="s">
        <v>2299</v>
      </c>
      <c r="F75" s="349"/>
      <c r="G75" s="349"/>
      <c r="H75" s="349"/>
      <c r="I75" s="349"/>
      <c r="J75" s="349"/>
      <c r="K75" s="349"/>
      <c r="L75" s="349"/>
      <c r="M75" s="349"/>
      <c r="N75" s="349"/>
      <c r="O75" s="349"/>
      <c r="P75" s="349"/>
      <c r="Q75" s="349"/>
      <c r="R75" s="349"/>
      <c r="S75" s="349"/>
      <c r="T75" s="349"/>
      <c r="U75" s="349"/>
      <c r="V75" s="349"/>
      <c r="W75" s="349"/>
      <c r="X75" s="349"/>
      <c r="Y75" s="349"/>
      <c r="Z75" s="349"/>
      <c r="AA75" s="349"/>
    </row>
    <row r="76" spans="1:27" ht="51">
      <c r="A76" s="496"/>
      <c r="B76" s="497">
        <v>80610</v>
      </c>
      <c r="C76" s="497"/>
      <c r="D76" s="498" t="s">
        <v>2300</v>
      </c>
      <c r="E76" s="390" t="s">
        <v>2301</v>
      </c>
      <c r="F76" s="349"/>
      <c r="G76" s="349"/>
      <c r="H76" s="349"/>
      <c r="I76" s="349"/>
      <c r="J76" s="349"/>
      <c r="K76" s="349"/>
      <c r="L76" s="349"/>
      <c r="M76" s="349"/>
      <c r="N76" s="349"/>
      <c r="O76" s="349"/>
      <c r="P76" s="349"/>
      <c r="Q76" s="349"/>
      <c r="R76" s="349"/>
      <c r="S76" s="349"/>
      <c r="T76" s="349"/>
      <c r="U76" s="349"/>
      <c r="V76" s="349"/>
      <c r="W76" s="349"/>
      <c r="X76" s="349"/>
      <c r="Y76" s="349"/>
      <c r="Z76" s="349"/>
      <c r="AA76" s="349"/>
    </row>
    <row r="77" spans="1:27" ht="63.75">
      <c r="A77" s="496"/>
      <c r="B77" s="497">
        <v>80611</v>
      </c>
      <c r="C77" s="497"/>
      <c r="D77" s="498" t="s">
        <v>2302</v>
      </c>
      <c r="E77" s="390" t="s">
        <v>2303</v>
      </c>
      <c r="F77" s="349"/>
      <c r="G77" s="349"/>
      <c r="H77" s="349"/>
      <c r="I77" s="349"/>
      <c r="J77" s="349"/>
      <c r="K77" s="349"/>
      <c r="L77" s="349"/>
      <c r="M77" s="349"/>
      <c r="N77" s="349"/>
      <c r="O77" s="349"/>
      <c r="P77" s="349"/>
      <c r="Q77" s="349"/>
      <c r="R77" s="349"/>
      <c r="S77" s="349"/>
      <c r="T77" s="349"/>
      <c r="U77" s="349"/>
      <c r="V77" s="349"/>
      <c r="W77" s="349"/>
      <c r="X77" s="349"/>
      <c r="Y77" s="349"/>
      <c r="Z77" s="349"/>
      <c r="AA77" s="349"/>
    </row>
    <row r="78" spans="1:27" ht="76.5">
      <c r="A78" s="496"/>
      <c r="B78" s="497">
        <v>80612</v>
      </c>
      <c r="C78" s="497"/>
      <c r="D78" s="498" t="s">
        <v>2304</v>
      </c>
      <c r="E78" s="390" t="s">
        <v>2305</v>
      </c>
      <c r="F78" s="349"/>
      <c r="G78" s="349"/>
      <c r="H78" s="349"/>
      <c r="I78" s="349"/>
      <c r="J78" s="349"/>
      <c r="K78" s="349"/>
      <c r="L78" s="349"/>
      <c r="M78" s="349"/>
      <c r="N78" s="349"/>
      <c r="O78" s="349"/>
      <c r="P78" s="349"/>
      <c r="Q78" s="349"/>
      <c r="R78" s="349"/>
      <c r="S78" s="349"/>
      <c r="T78" s="349"/>
      <c r="U78" s="349"/>
      <c r="V78" s="349"/>
      <c r="W78" s="349"/>
      <c r="X78" s="349"/>
      <c r="Y78" s="349"/>
      <c r="Z78" s="349"/>
      <c r="AA78" s="349"/>
    </row>
    <row r="79" spans="1:27" ht="102">
      <c r="A79" s="496"/>
      <c r="B79" s="497">
        <v>80613</v>
      </c>
      <c r="C79" s="497"/>
      <c r="D79" s="498" t="s">
        <v>2306</v>
      </c>
      <c r="E79" s="390" t="s">
        <v>2307</v>
      </c>
      <c r="F79" s="349"/>
      <c r="G79" s="349"/>
      <c r="H79" s="349"/>
      <c r="I79" s="349"/>
      <c r="J79" s="349"/>
      <c r="K79" s="349"/>
      <c r="L79" s="349"/>
      <c r="M79" s="349"/>
      <c r="N79" s="349"/>
      <c r="O79" s="349"/>
      <c r="P79" s="349"/>
      <c r="Q79" s="349"/>
      <c r="R79" s="349"/>
      <c r="S79" s="349"/>
      <c r="T79" s="349"/>
      <c r="U79" s="349"/>
      <c r="V79" s="349"/>
      <c r="W79" s="349"/>
      <c r="X79" s="349"/>
      <c r="Y79" s="349"/>
      <c r="Z79" s="349"/>
      <c r="AA79" s="349"/>
    </row>
    <row r="80" spans="1:27" ht="63.75">
      <c r="A80" s="496"/>
      <c r="B80" s="497">
        <v>80614</v>
      </c>
      <c r="C80" s="497"/>
      <c r="D80" s="498" t="s">
        <v>2308</v>
      </c>
      <c r="E80" s="390" t="s">
        <v>2309</v>
      </c>
      <c r="F80" s="349"/>
      <c r="G80" s="349"/>
      <c r="H80" s="349"/>
      <c r="I80" s="349"/>
      <c r="J80" s="349"/>
      <c r="K80" s="349"/>
      <c r="L80" s="349"/>
      <c r="M80" s="349"/>
      <c r="N80" s="349"/>
      <c r="O80" s="349"/>
      <c r="P80" s="349"/>
      <c r="Q80" s="349"/>
      <c r="R80" s="349"/>
      <c r="S80" s="349"/>
      <c r="T80" s="349"/>
      <c r="U80" s="349"/>
      <c r="V80" s="349"/>
      <c r="W80" s="349"/>
      <c r="X80" s="349"/>
      <c r="Y80" s="349"/>
      <c r="Z80" s="349"/>
      <c r="AA80" s="349"/>
    </row>
    <row r="81" spans="1:27">
      <c r="A81" s="492">
        <v>80700</v>
      </c>
      <c r="C81" s="499"/>
      <c r="D81" s="639" t="s">
        <v>2310</v>
      </c>
      <c r="E81" s="640"/>
      <c r="F81" s="349"/>
      <c r="G81" s="349"/>
      <c r="H81" s="349"/>
      <c r="I81" s="349"/>
      <c r="J81" s="349"/>
      <c r="K81" s="349"/>
      <c r="L81" s="349"/>
      <c r="M81" s="349"/>
      <c r="N81" s="349"/>
      <c r="O81" s="349"/>
      <c r="P81" s="349"/>
      <c r="Q81" s="349"/>
      <c r="R81" s="349"/>
      <c r="S81" s="349"/>
      <c r="T81" s="349"/>
      <c r="U81" s="349"/>
      <c r="V81" s="349"/>
      <c r="W81" s="349"/>
      <c r="X81" s="349"/>
      <c r="Y81" s="349"/>
      <c r="Z81" s="349"/>
      <c r="AA81" s="349"/>
    </row>
    <row r="82" spans="1:27" ht="102">
      <c r="A82" s="496"/>
      <c r="B82" s="497">
        <v>80702</v>
      </c>
      <c r="C82" s="497"/>
      <c r="D82" s="498" t="s">
        <v>2311</v>
      </c>
      <c r="E82" s="390" t="s">
        <v>2312</v>
      </c>
      <c r="F82" s="349"/>
      <c r="G82" s="349"/>
      <c r="H82" s="349"/>
      <c r="I82" s="349"/>
      <c r="J82" s="349"/>
      <c r="K82" s="349"/>
      <c r="L82" s="349"/>
      <c r="M82" s="349"/>
      <c r="N82" s="349"/>
      <c r="O82" s="349"/>
      <c r="P82" s="349"/>
      <c r="Q82" s="349"/>
      <c r="R82" s="349"/>
      <c r="S82" s="349"/>
      <c r="T82" s="349"/>
      <c r="U82" s="349"/>
      <c r="V82" s="349"/>
      <c r="W82" s="349"/>
      <c r="X82" s="349"/>
      <c r="Y82" s="349"/>
      <c r="Z82" s="349"/>
      <c r="AA82" s="349"/>
    </row>
    <row r="83" spans="1:27" ht="63.75">
      <c r="A83" s="496"/>
      <c r="B83" s="497">
        <v>80703</v>
      </c>
      <c r="C83" s="497"/>
      <c r="D83" s="498" t="s">
        <v>2313</v>
      </c>
      <c r="E83" s="390" t="s">
        <v>2314</v>
      </c>
      <c r="F83" s="349"/>
      <c r="G83" s="349"/>
      <c r="H83" s="349"/>
      <c r="I83" s="349"/>
      <c r="J83" s="349"/>
      <c r="K83" s="349"/>
      <c r="L83" s="349"/>
      <c r="M83" s="349"/>
      <c r="N83" s="349"/>
      <c r="O83" s="349"/>
      <c r="P83" s="349"/>
      <c r="Q83" s="349"/>
      <c r="R83" s="349"/>
      <c r="S83" s="349"/>
      <c r="T83" s="349"/>
      <c r="U83" s="349"/>
      <c r="V83" s="349"/>
      <c r="W83" s="349"/>
      <c r="X83" s="349"/>
      <c r="Y83" s="349"/>
      <c r="Z83" s="349"/>
      <c r="AA83" s="349"/>
    </row>
    <row r="84" spans="1:27" ht="127.5">
      <c r="A84" s="496"/>
      <c r="B84" s="497">
        <v>80704</v>
      </c>
      <c r="C84" s="497"/>
      <c r="D84" s="498" t="s">
        <v>2315</v>
      </c>
      <c r="E84" s="390" t="s">
        <v>2316</v>
      </c>
      <c r="F84" s="349"/>
      <c r="G84" s="349"/>
      <c r="H84" s="349"/>
      <c r="I84" s="349"/>
      <c r="J84" s="349"/>
      <c r="K84" s="349"/>
      <c r="L84" s="349"/>
      <c r="M84" s="349"/>
      <c r="N84" s="349"/>
      <c r="O84" s="349"/>
      <c r="P84" s="349"/>
      <c r="Q84" s="349"/>
      <c r="R84" s="349"/>
      <c r="S84" s="349"/>
      <c r="T84" s="349"/>
      <c r="U84" s="349"/>
      <c r="V84" s="349"/>
      <c r="W84" s="349"/>
      <c r="X84" s="349"/>
      <c r="Y84" s="349"/>
      <c r="Z84" s="349"/>
      <c r="AA84" s="349"/>
    </row>
    <row r="85" spans="1:27" ht="51">
      <c r="A85" s="496"/>
      <c r="B85" s="497">
        <v>80705</v>
      </c>
      <c r="C85" s="497"/>
      <c r="D85" s="498" t="s">
        <v>2317</v>
      </c>
      <c r="E85" s="390" t="s">
        <v>2318</v>
      </c>
      <c r="F85" s="349"/>
      <c r="G85" s="349"/>
      <c r="H85" s="349"/>
      <c r="I85" s="349"/>
      <c r="J85" s="349"/>
      <c r="K85" s="349"/>
      <c r="L85" s="349"/>
      <c r="M85" s="349"/>
      <c r="N85" s="349"/>
      <c r="O85" s="349"/>
      <c r="P85" s="349"/>
      <c r="Q85" s="349"/>
      <c r="R85" s="349"/>
      <c r="S85" s="349"/>
      <c r="T85" s="349"/>
      <c r="U85" s="349"/>
      <c r="V85" s="349"/>
      <c r="W85" s="349"/>
      <c r="X85" s="349"/>
      <c r="Y85" s="349"/>
      <c r="Z85" s="349"/>
      <c r="AA85" s="349"/>
    </row>
    <row r="86" spans="1:27" ht="38.25">
      <c r="A86" s="496"/>
      <c r="B86" s="497">
        <v>80706</v>
      </c>
      <c r="C86" s="497"/>
      <c r="D86" s="498" t="s">
        <v>2319</v>
      </c>
      <c r="E86" s="390" t="s">
        <v>2320</v>
      </c>
      <c r="F86" s="349"/>
      <c r="G86" s="349"/>
      <c r="H86" s="349"/>
      <c r="I86" s="349"/>
      <c r="J86" s="349"/>
      <c r="K86" s="349"/>
      <c r="L86" s="349"/>
      <c r="M86" s="349"/>
      <c r="N86" s="349"/>
      <c r="O86" s="349"/>
      <c r="P86" s="349"/>
      <c r="Q86" s="349"/>
      <c r="R86" s="349"/>
      <c r="S86" s="349"/>
      <c r="T86" s="349"/>
      <c r="U86" s="349"/>
      <c r="V86" s="349"/>
      <c r="W86" s="349"/>
      <c r="X86" s="349"/>
      <c r="Y86" s="349"/>
      <c r="Z86" s="349"/>
      <c r="AA86" s="349"/>
    </row>
    <row r="87" spans="1:27" ht="51">
      <c r="A87" s="496"/>
      <c r="B87" s="497">
        <v>80708</v>
      </c>
      <c r="C87" s="497"/>
      <c r="D87" s="498" t="s">
        <v>2321</v>
      </c>
      <c r="E87" s="390" t="s">
        <v>2322</v>
      </c>
      <c r="F87" s="349"/>
      <c r="G87" s="349"/>
      <c r="H87" s="349"/>
      <c r="I87" s="349"/>
      <c r="J87" s="349"/>
      <c r="K87" s="349"/>
      <c r="L87" s="349"/>
      <c r="M87" s="349"/>
      <c r="N87" s="349"/>
      <c r="O87" s="349"/>
      <c r="P87" s="349"/>
      <c r="Q87" s="349"/>
      <c r="R87" s="349"/>
      <c r="S87" s="349"/>
      <c r="T87" s="349"/>
      <c r="U87" s="349"/>
      <c r="V87" s="349"/>
      <c r="W87" s="349"/>
      <c r="X87" s="349"/>
      <c r="Y87" s="349"/>
      <c r="Z87" s="349"/>
      <c r="AA87" s="349"/>
    </row>
    <row r="88" spans="1:27" ht="51">
      <c r="A88" s="496"/>
      <c r="B88" s="497">
        <v>80711</v>
      </c>
      <c r="C88" s="497"/>
      <c r="D88" s="498" t="s">
        <v>2323</v>
      </c>
      <c r="E88" s="390" t="s">
        <v>2324</v>
      </c>
      <c r="F88" s="349"/>
      <c r="G88" s="349"/>
      <c r="H88" s="349"/>
      <c r="I88" s="349"/>
      <c r="J88" s="349"/>
      <c r="K88" s="349"/>
      <c r="L88" s="349"/>
      <c r="M88" s="349"/>
      <c r="N88" s="349"/>
      <c r="O88" s="349"/>
      <c r="P88" s="349"/>
      <c r="Q88" s="349"/>
      <c r="R88" s="349"/>
      <c r="S88" s="349"/>
      <c r="T88" s="349"/>
      <c r="U88" s="349"/>
      <c r="V88" s="349"/>
      <c r="W88" s="349"/>
      <c r="X88" s="349"/>
      <c r="Y88" s="349"/>
      <c r="Z88" s="349"/>
      <c r="AA88" s="349"/>
    </row>
    <row r="89" spans="1:27" ht="63.75">
      <c r="A89" s="496"/>
      <c r="B89" s="497">
        <v>80713</v>
      </c>
      <c r="C89" s="497"/>
      <c r="D89" s="498" t="s">
        <v>2325</v>
      </c>
      <c r="E89" s="390" t="s">
        <v>2326</v>
      </c>
      <c r="F89" s="349"/>
      <c r="G89" s="349"/>
      <c r="H89" s="349"/>
      <c r="I89" s="349"/>
      <c r="J89" s="349"/>
      <c r="K89" s="349"/>
      <c r="L89" s="349"/>
      <c r="M89" s="349"/>
      <c r="N89" s="349"/>
      <c r="O89" s="349"/>
      <c r="P89" s="349"/>
      <c r="Q89" s="349"/>
      <c r="R89" s="349"/>
      <c r="S89" s="349"/>
      <c r="T89" s="349"/>
      <c r="U89" s="349"/>
      <c r="V89" s="349"/>
      <c r="W89" s="349"/>
      <c r="X89" s="349"/>
      <c r="Y89" s="349"/>
      <c r="Z89" s="349"/>
      <c r="AA89" s="349"/>
    </row>
    <row r="90" spans="1:27" ht="63.75">
      <c r="A90" s="496"/>
      <c r="B90" s="497">
        <v>80714</v>
      </c>
      <c r="C90" s="497"/>
      <c r="D90" s="498" t="s">
        <v>2327</v>
      </c>
      <c r="E90" s="390" t="s">
        <v>2328</v>
      </c>
      <c r="F90" s="349"/>
      <c r="G90" s="349"/>
      <c r="H90" s="349"/>
      <c r="I90" s="349"/>
      <c r="J90" s="349"/>
      <c r="K90" s="349"/>
      <c r="L90" s="349"/>
      <c r="M90" s="349"/>
      <c r="N90" s="349"/>
      <c r="O90" s="349"/>
      <c r="P90" s="349"/>
      <c r="Q90" s="349"/>
      <c r="R90" s="349"/>
      <c r="S90" s="349"/>
      <c r="T90" s="349"/>
      <c r="U90" s="349"/>
      <c r="V90" s="349"/>
      <c r="W90" s="349"/>
      <c r="X90" s="349"/>
      <c r="Y90" s="349"/>
      <c r="Z90" s="349"/>
      <c r="AA90" s="349"/>
    </row>
    <row r="91" spans="1:27" ht="38.25">
      <c r="A91" s="496"/>
      <c r="B91" s="497">
        <v>80717</v>
      </c>
      <c r="C91" s="497"/>
      <c r="D91" s="498" t="s">
        <v>2329</v>
      </c>
      <c r="E91" s="390" t="s">
        <v>2330</v>
      </c>
      <c r="F91" s="349"/>
      <c r="G91" s="349"/>
      <c r="H91" s="349"/>
      <c r="I91" s="349"/>
      <c r="J91" s="349"/>
      <c r="K91" s="349"/>
      <c r="L91" s="349"/>
      <c r="M91" s="349"/>
      <c r="N91" s="349"/>
      <c r="O91" s="349"/>
      <c r="P91" s="349"/>
      <c r="Q91" s="349"/>
      <c r="R91" s="349"/>
      <c r="S91" s="349"/>
      <c r="T91" s="349"/>
      <c r="U91" s="349"/>
      <c r="V91" s="349"/>
      <c r="W91" s="349"/>
      <c r="X91" s="349"/>
      <c r="Y91" s="349"/>
      <c r="Z91" s="349"/>
      <c r="AA91" s="349"/>
    </row>
    <row r="92" spans="1:27" ht="63.75">
      <c r="A92" s="496"/>
      <c r="B92" s="497">
        <v>80718</v>
      </c>
      <c r="C92" s="497"/>
      <c r="D92" s="498" t="s">
        <v>2331</v>
      </c>
      <c r="E92" s="390" t="s">
        <v>2332</v>
      </c>
      <c r="F92" s="349"/>
      <c r="G92" s="349"/>
      <c r="H92" s="349"/>
      <c r="I92" s="349"/>
      <c r="J92" s="349"/>
      <c r="K92" s="349"/>
      <c r="L92" s="349"/>
      <c r="M92" s="349"/>
      <c r="N92" s="349"/>
      <c r="O92" s="349"/>
      <c r="P92" s="349"/>
      <c r="Q92" s="349"/>
      <c r="R92" s="349"/>
      <c r="S92" s="349"/>
      <c r="T92" s="349"/>
      <c r="U92" s="349"/>
      <c r="V92" s="349"/>
      <c r="W92" s="349"/>
      <c r="X92" s="349"/>
      <c r="Y92" s="349"/>
      <c r="Z92" s="349"/>
      <c r="AA92" s="349"/>
    </row>
    <row r="93" spans="1:27" ht="114.75">
      <c r="A93" s="496"/>
      <c r="B93" s="497"/>
      <c r="C93" s="494" t="s">
        <v>2333</v>
      </c>
      <c r="D93" s="396" t="s">
        <v>2334</v>
      </c>
      <c r="E93" s="398" t="s">
        <v>2335</v>
      </c>
      <c r="F93" s="349"/>
      <c r="G93" s="349"/>
      <c r="H93" s="349"/>
      <c r="I93" s="349"/>
      <c r="J93" s="349"/>
      <c r="K93" s="349"/>
      <c r="L93" s="349"/>
      <c r="M93" s="349"/>
      <c r="N93" s="349"/>
      <c r="O93" s="349"/>
      <c r="P93" s="349"/>
      <c r="Q93" s="349"/>
      <c r="R93" s="349"/>
      <c r="S93" s="349"/>
      <c r="T93" s="349"/>
      <c r="U93" s="349"/>
      <c r="V93" s="349"/>
      <c r="W93" s="349"/>
      <c r="X93" s="349"/>
      <c r="Y93" s="349"/>
      <c r="Z93" s="349"/>
      <c r="AA93" s="349"/>
    </row>
    <row r="94" spans="1:27" ht="51">
      <c r="A94" s="496"/>
      <c r="B94" s="497"/>
      <c r="C94" s="494" t="s">
        <v>2333</v>
      </c>
      <c r="D94" s="396" t="s">
        <v>2336</v>
      </c>
      <c r="E94" s="390" t="s">
        <v>2337</v>
      </c>
      <c r="F94" s="349"/>
      <c r="G94" s="349"/>
      <c r="H94" s="349"/>
      <c r="I94" s="349"/>
      <c r="J94" s="349"/>
      <c r="K94" s="349"/>
      <c r="L94" s="349"/>
      <c r="M94" s="349"/>
      <c r="N94" s="349"/>
      <c r="O94" s="349"/>
      <c r="P94" s="349"/>
      <c r="Q94" s="349"/>
      <c r="R94" s="349"/>
      <c r="S94" s="349"/>
      <c r="T94" s="349"/>
      <c r="U94" s="349"/>
      <c r="V94" s="349"/>
      <c r="W94" s="349"/>
      <c r="X94" s="349"/>
      <c r="Y94" s="349"/>
      <c r="Z94" s="349"/>
      <c r="AA94" s="349"/>
    </row>
    <row r="95" spans="1:27" ht="38.25">
      <c r="A95" s="496"/>
      <c r="B95" s="497"/>
      <c r="C95" s="494" t="s">
        <v>2333</v>
      </c>
      <c r="D95" s="396" t="s">
        <v>2338</v>
      </c>
      <c r="E95" s="390" t="s">
        <v>2339</v>
      </c>
      <c r="F95" s="349"/>
      <c r="G95" s="349"/>
      <c r="H95" s="349"/>
      <c r="I95" s="349"/>
      <c r="J95" s="349"/>
      <c r="K95" s="349"/>
      <c r="L95" s="349"/>
      <c r="M95" s="349"/>
      <c r="N95" s="349"/>
      <c r="O95" s="349"/>
      <c r="P95" s="349"/>
      <c r="Q95" s="349"/>
      <c r="R95" s="349"/>
      <c r="S95" s="349"/>
      <c r="T95" s="349"/>
      <c r="U95" s="349"/>
      <c r="V95" s="349"/>
      <c r="W95" s="349"/>
      <c r="X95" s="349"/>
      <c r="Y95" s="349"/>
      <c r="Z95" s="349"/>
      <c r="AA95" s="349"/>
    </row>
    <row r="96" spans="1:27" ht="229.5">
      <c r="A96" s="496"/>
      <c r="B96" s="497"/>
      <c r="C96" s="494" t="s">
        <v>2333</v>
      </c>
      <c r="D96" s="396" t="s">
        <v>2340</v>
      </c>
      <c r="E96" s="390" t="s">
        <v>2341</v>
      </c>
      <c r="F96" s="349"/>
      <c r="G96" s="349"/>
      <c r="H96" s="349"/>
      <c r="I96" s="349"/>
      <c r="J96" s="349"/>
      <c r="K96" s="349"/>
      <c r="L96" s="349"/>
      <c r="M96" s="349"/>
      <c r="N96" s="349"/>
      <c r="O96" s="349"/>
      <c r="P96" s="349"/>
      <c r="Q96" s="349"/>
      <c r="R96" s="349"/>
      <c r="S96" s="349"/>
      <c r="T96" s="349"/>
      <c r="U96" s="349"/>
      <c r="V96" s="349"/>
      <c r="W96" s="349"/>
      <c r="X96" s="349"/>
      <c r="Y96" s="349"/>
      <c r="Z96" s="349"/>
      <c r="AA96" s="349"/>
    </row>
    <row r="97" spans="1:27" ht="76.5">
      <c r="A97" s="496"/>
      <c r="B97" s="497"/>
      <c r="C97" s="494" t="s">
        <v>2333</v>
      </c>
      <c r="D97" s="396" t="s">
        <v>2342</v>
      </c>
      <c r="E97" s="390" t="s">
        <v>2343</v>
      </c>
      <c r="F97" s="349"/>
      <c r="G97" s="349"/>
      <c r="H97" s="349"/>
      <c r="I97" s="349"/>
      <c r="J97" s="349"/>
      <c r="K97" s="349"/>
      <c r="L97" s="349"/>
      <c r="M97" s="349"/>
      <c r="N97" s="349"/>
      <c r="O97" s="349"/>
      <c r="P97" s="349"/>
      <c r="Q97" s="349"/>
      <c r="R97" s="349"/>
      <c r="S97" s="349"/>
      <c r="T97" s="349"/>
      <c r="U97" s="349"/>
      <c r="V97" s="349"/>
      <c r="W97" s="349"/>
      <c r="X97" s="349"/>
      <c r="Y97" s="349"/>
      <c r="Z97" s="349"/>
      <c r="AA97" s="349"/>
    </row>
    <row r="98" spans="1:27" ht="89.25">
      <c r="A98" s="496"/>
      <c r="B98" s="497"/>
      <c r="C98" s="494" t="s">
        <v>2333</v>
      </c>
      <c r="D98" s="396" t="s">
        <v>2344</v>
      </c>
      <c r="E98" s="390" t="s">
        <v>2345</v>
      </c>
      <c r="F98" s="349"/>
      <c r="G98" s="349"/>
      <c r="H98" s="349"/>
      <c r="I98" s="349"/>
      <c r="J98" s="349"/>
      <c r="K98" s="349"/>
      <c r="L98" s="349"/>
      <c r="M98" s="349"/>
      <c r="N98" s="349"/>
      <c r="O98" s="349"/>
      <c r="P98" s="349"/>
      <c r="Q98" s="349"/>
      <c r="R98" s="349"/>
      <c r="S98" s="349"/>
      <c r="T98" s="349"/>
      <c r="U98" s="349"/>
      <c r="V98" s="349"/>
      <c r="W98" s="349"/>
      <c r="X98" s="349"/>
      <c r="Y98" s="349"/>
      <c r="Z98" s="349"/>
      <c r="AA98" s="349"/>
    </row>
    <row r="99" spans="1:27" ht="127.5">
      <c r="A99" s="496"/>
      <c r="B99" s="497"/>
      <c r="C99" s="494" t="s">
        <v>2333</v>
      </c>
      <c r="D99" s="396" t="s">
        <v>2346</v>
      </c>
      <c r="E99" s="390" t="s">
        <v>2347</v>
      </c>
      <c r="F99" s="349"/>
      <c r="G99" s="349"/>
      <c r="H99" s="349"/>
      <c r="I99" s="349"/>
      <c r="J99" s="349"/>
      <c r="K99" s="349"/>
      <c r="L99" s="349"/>
      <c r="M99" s="349"/>
      <c r="N99" s="349"/>
      <c r="O99" s="349"/>
      <c r="P99" s="349"/>
      <c r="Q99" s="349"/>
      <c r="R99" s="349"/>
      <c r="S99" s="349"/>
      <c r="T99" s="349"/>
      <c r="U99" s="349"/>
      <c r="V99" s="349"/>
      <c r="W99" s="349"/>
      <c r="X99" s="349"/>
      <c r="Y99" s="349"/>
      <c r="Z99" s="349"/>
      <c r="AA99" s="349"/>
    </row>
    <row r="100" spans="1:27" ht="38.25">
      <c r="A100" s="496"/>
      <c r="B100" s="497"/>
      <c r="C100" s="494" t="s">
        <v>2333</v>
      </c>
      <c r="D100" s="396" t="s">
        <v>2348</v>
      </c>
      <c r="E100" s="390" t="s">
        <v>2349</v>
      </c>
      <c r="F100" s="349"/>
      <c r="G100" s="349"/>
      <c r="H100" s="349"/>
      <c r="I100" s="349"/>
      <c r="J100" s="349"/>
      <c r="K100" s="349"/>
      <c r="L100" s="349"/>
      <c r="M100" s="349"/>
      <c r="N100" s="349"/>
      <c r="O100" s="349"/>
      <c r="P100" s="349"/>
      <c r="Q100" s="349"/>
      <c r="R100" s="349"/>
      <c r="S100" s="349"/>
      <c r="T100" s="349"/>
      <c r="U100" s="349"/>
      <c r="V100" s="349"/>
      <c r="W100" s="349"/>
      <c r="X100" s="349"/>
      <c r="Y100" s="349"/>
      <c r="Z100" s="349"/>
      <c r="AA100" s="349"/>
    </row>
    <row r="101" spans="1:27" ht="38.25">
      <c r="A101" s="496"/>
      <c r="B101" s="497"/>
      <c r="C101" s="494" t="s">
        <v>2333</v>
      </c>
      <c r="D101" s="396" t="s">
        <v>2350</v>
      </c>
      <c r="E101" s="390" t="s">
        <v>2351</v>
      </c>
      <c r="F101" s="349"/>
      <c r="G101" s="349"/>
      <c r="H101" s="349"/>
      <c r="I101" s="349"/>
      <c r="J101" s="349"/>
      <c r="K101" s="349"/>
      <c r="L101" s="349"/>
      <c r="M101" s="349"/>
      <c r="N101" s="349"/>
      <c r="O101" s="349"/>
      <c r="P101" s="349"/>
      <c r="Q101" s="349"/>
      <c r="R101" s="349"/>
      <c r="S101" s="349"/>
      <c r="T101" s="349"/>
      <c r="U101" s="349"/>
      <c r="V101" s="349"/>
      <c r="W101" s="349"/>
      <c r="X101" s="349"/>
      <c r="Y101" s="349"/>
      <c r="Z101" s="349"/>
      <c r="AA101" s="349"/>
    </row>
    <row r="102" spans="1:27" ht="25.5">
      <c r="A102" s="496"/>
      <c r="B102" s="497"/>
      <c r="C102" s="494" t="s">
        <v>2333</v>
      </c>
      <c r="D102" s="396" t="s">
        <v>2352</v>
      </c>
      <c r="E102" s="390" t="s">
        <v>2353</v>
      </c>
      <c r="F102" s="349"/>
      <c r="G102" s="349"/>
      <c r="H102" s="349"/>
      <c r="I102" s="349"/>
      <c r="J102" s="349"/>
      <c r="K102" s="349"/>
      <c r="L102" s="349"/>
      <c r="M102" s="349"/>
      <c r="N102" s="349"/>
      <c r="O102" s="349"/>
      <c r="P102" s="349"/>
      <c r="Q102" s="349"/>
      <c r="R102" s="349"/>
      <c r="S102" s="349"/>
      <c r="T102" s="349"/>
      <c r="U102" s="349"/>
      <c r="V102" s="349"/>
      <c r="W102" s="349"/>
      <c r="X102" s="349"/>
      <c r="Y102" s="349"/>
      <c r="Z102" s="349"/>
      <c r="AA102" s="349"/>
    </row>
    <row r="103" spans="1:27" ht="63.75">
      <c r="A103" s="496"/>
      <c r="B103" s="497"/>
      <c r="C103" s="494" t="s">
        <v>2333</v>
      </c>
      <c r="D103" s="396" t="s">
        <v>2354</v>
      </c>
      <c r="E103" s="390" t="s">
        <v>2355</v>
      </c>
      <c r="F103" s="349"/>
      <c r="G103" s="349"/>
      <c r="H103" s="349"/>
      <c r="I103" s="349"/>
      <c r="J103" s="349"/>
      <c r="K103" s="349"/>
      <c r="L103" s="349"/>
      <c r="M103" s="349"/>
      <c r="N103" s="349"/>
      <c r="O103" s="349"/>
      <c r="P103" s="349"/>
      <c r="Q103" s="349"/>
      <c r="R103" s="349"/>
      <c r="S103" s="349"/>
      <c r="T103" s="349"/>
      <c r="U103" s="349"/>
      <c r="V103" s="349"/>
      <c r="W103" s="349"/>
      <c r="X103" s="349"/>
      <c r="Y103" s="349"/>
      <c r="Z103" s="349"/>
      <c r="AA103" s="349"/>
    </row>
    <row r="104" spans="1:27" ht="25.5">
      <c r="A104" s="496"/>
      <c r="B104" s="497"/>
      <c r="C104" s="494" t="s">
        <v>2333</v>
      </c>
      <c r="D104" s="396" t="s">
        <v>2356</v>
      </c>
      <c r="E104" s="390" t="s">
        <v>2357</v>
      </c>
      <c r="F104" s="349"/>
      <c r="G104" s="349"/>
      <c r="H104" s="349"/>
      <c r="I104" s="349"/>
      <c r="J104" s="349"/>
      <c r="K104" s="349"/>
      <c r="L104" s="349"/>
      <c r="M104" s="349"/>
      <c r="N104" s="349"/>
      <c r="O104" s="349"/>
      <c r="P104" s="349"/>
      <c r="Q104" s="349"/>
      <c r="R104" s="349"/>
      <c r="S104" s="349"/>
      <c r="T104" s="349"/>
      <c r="U104" s="349"/>
      <c r="V104" s="349"/>
      <c r="W104" s="349"/>
      <c r="X104" s="349"/>
      <c r="Y104" s="349"/>
      <c r="Z104" s="349"/>
      <c r="AA104" s="349"/>
    </row>
    <row r="105" spans="1:27" ht="51">
      <c r="A105" s="496"/>
      <c r="B105" s="497"/>
      <c r="C105" s="494" t="s">
        <v>2358</v>
      </c>
      <c r="D105" s="396" t="s">
        <v>2359</v>
      </c>
      <c r="E105" s="398" t="s">
        <v>2360</v>
      </c>
      <c r="F105" s="349"/>
      <c r="G105" s="349"/>
      <c r="H105" s="349"/>
      <c r="I105" s="349"/>
      <c r="J105" s="349"/>
      <c r="K105" s="349"/>
      <c r="L105" s="349"/>
      <c r="M105" s="349"/>
      <c r="N105" s="349"/>
      <c r="O105" s="349"/>
      <c r="P105" s="349"/>
      <c r="Q105" s="349"/>
      <c r="R105" s="349"/>
      <c r="S105" s="349"/>
      <c r="T105" s="349"/>
      <c r="U105" s="349"/>
      <c r="V105" s="349"/>
      <c r="W105" s="349"/>
      <c r="X105" s="349"/>
      <c r="Y105" s="349"/>
      <c r="Z105" s="349"/>
      <c r="AA105" s="349"/>
    </row>
    <row r="106" spans="1:27">
      <c r="A106" s="492" t="s">
        <v>2361</v>
      </c>
      <c r="C106" s="499"/>
      <c r="D106" s="641" t="s">
        <v>2362</v>
      </c>
      <c r="E106" s="640"/>
      <c r="F106" s="349"/>
      <c r="G106" s="349"/>
      <c r="H106" s="349"/>
      <c r="I106" s="349"/>
      <c r="J106" s="349"/>
      <c r="K106" s="349"/>
      <c r="L106" s="349"/>
      <c r="M106" s="349"/>
      <c r="N106" s="349"/>
      <c r="O106" s="349"/>
      <c r="P106" s="349"/>
      <c r="Q106" s="349"/>
      <c r="R106" s="349"/>
      <c r="S106" s="349"/>
      <c r="T106" s="349"/>
      <c r="U106" s="349"/>
      <c r="V106" s="349"/>
      <c r="W106" s="349"/>
      <c r="X106" s="349"/>
      <c r="Y106" s="349"/>
      <c r="Z106" s="349"/>
      <c r="AA106" s="349"/>
    </row>
    <row r="107" spans="1:27" ht="51">
      <c r="A107" s="496"/>
      <c r="B107" s="497"/>
      <c r="C107" s="494" t="s">
        <v>2361</v>
      </c>
      <c r="D107" s="396" t="s">
        <v>2363</v>
      </c>
      <c r="E107" s="390" t="s">
        <v>2364</v>
      </c>
      <c r="F107" s="349"/>
      <c r="G107" s="349"/>
      <c r="H107" s="349"/>
      <c r="I107" s="349"/>
      <c r="J107" s="349"/>
      <c r="K107" s="349"/>
      <c r="L107" s="349"/>
      <c r="M107" s="349"/>
      <c r="N107" s="349"/>
      <c r="O107" s="349"/>
      <c r="P107" s="349"/>
      <c r="Q107" s="349"/>
      <c r="R107" s="349"/>
      <c r="S107" s="349"/>
      <c r="T107" s="349"/>
      <c r="U107" s="349"/>
      <c r="V107" s="349"/>
      <c r="W107" s="349"/>
      <c r="X107" s="349"/>
      <c r="Y107" s="349"/>
      <c r="Z107" s="349"/>
      <c r="AA107" s="349"/>
    </row>
    <row r="108" spans="1:27" ht="51">
      <c r="A108" s="496"/>
      <c r="B108" s="497"/>
      <c r="C108" s="494" t="s">
        <v>2361</v>
      </c>
      <c r="D108" s="396" t="s">
        <v>2365</v>
      </c>
      <c r="E108" s="390" t="s">
        <v>2366</v>
      </c>
      <c r="F108" s="349"/>
      <c r="G108" s="349"/>
      <c r="H108" s="349"/>
      <c r="I108" s="349"/>
      <c r="J108" s="349"/>
      <c r="K108" s="349"/>
      <c r="L108" s="349"/>
      <c r="M108" s="349"/>
      <c r="N108" s="349"/>
      <c r="O108" s="349"/>
      <c r="P108" s="349"/>
      <c r="Q108" s="349"/>
      <c r="R108" s="349"/>
      <c r="S108" s="349"/>
      <c r="T108" s="349"/>
      <c r="U108" s="349"/>
      <c r="V108" s="349"/>
      <c r="W108" s="349"/>
      <c r="X108" s="349"/>
      <c r="Y108" s="349"/>
      <c r="Z108" s="349"/>
      <c r="AA108" s="349"/>
    </row>
    <row r="109" spans="1:27" ht="25.5">
      <c r="A109" s="496"/>
      <c r="B109" s="497"/>
      <c r="C109" s="494" t="s">
        <v>2361</v>
      </c>
      <c r="D109" s="396" t="s">
        <v>2367</v>
      </c>
      <c r="E109" s="390" t="s">
        <v>2368</v>
      </c>
      <c r="F109" s="349"/>
      <c r="G109" s="349"/>
      <c r="H109" s="349"/>
      <c r="I109" s="349"/>
      <c r="J109" s="349"/>
      <c r="K109" s="349"/>
      <c r="L109" s="349"/>
      <c r="M109" s="349"/>
      <c r="N109" s="349"/>
      <c r="O109" s="349"/>
      <c r="P109" s="349"/>
      <c r="Q109" s="349"/>
      <c r="R109" s="349"/>
      <c r="S109" s="349"/>
      <c r="T109" s="349"/>
      <c r="U109" s="349"/>
      <c r="V109" s="349"/>
      <c r="W109" s="349"/>
      <c r="X109" s="349"/>
      <c r="Y109" s="349"/>
      <c r="Z109" s="349"/>
      <c r="AA109" s="349"/>
    </row>
    <row r="110" spans="1:27" ht="25.5">
      <c r="A110" s="496"/>
      <c r="B110" s="497"/>
      <c r="C110" s="494" t="s">
        <v>2361</v>
      </c>
      <c r="D110" s="396" t="s">
        <v>2369</v>
      </c>
      <c r="E110" s="390" t="s">
        <v>2370</v>
      </c>
      <c r="F110" s="349"/>
      <c r="G110" s="349"/>
      <c r="H110" s="349"/>
      <c r="I110" s="349"/>
      <c r="J110" s="349"/>
      <c r="K110" s="349"/>
      <c r="L110" s="349"/>
      <c r="M110" s="349"/>
      <c r="N110" s="349"/>
      <c r="O110" s="349"/>
      <c r="P110" s="349"/>
      <c r="Q110" s="349"/>
      <c r="R110" s="349"/>
      <c r="S110" s="349"/>
      <c r="T110" s="349"/>
      <c r="U110" s="349"/>
      <c r="V110" s="349"/>
      <c r="W110" s="349"/>
      <c r="X110" s="349"/>
      <c r="Y110" s="349"/>
      <c r="Z110" s="349"/>
      <c r="AA110" s="349"/>
    </row>
    <row r="111" spans="1:27" ht="51">
      <c r="A111" s="496"/>
      <c r="B111" s="497"/>
      <c r="C111" s="494" t="s">
        <v>2361</v>
      </c>
      <c r="D111" s="396" t="s">
        <v>2371</v>
      </c>
      <c r="E111" s="390" t="s">
        <v>2372</v>
      </c>
      <c r="F111" s="349"/>
      <c r="G111" s="349"/>
      <c r="H111" s="349"/>
      <c r="I111" s="349"/>
      <c r="J111" s="349"/>
      <c r="K111" s="349"/>
      <c r="L111" s="349"/>
      <c r="M111" s="349"/>
      <c r="N111" s="349"/>
      <c r="O111" s="349"/>
      <c r="P111" s="349"/>
      <c r="Q111" s="349"/>
      <c r="R111" s="349"/>
      <c r="S111" s="349"/>
      <c r="T111" s="349"/>
      <c r="U111" s="349"/>
      <c r="V111" s="349"/>
      <c r="W111" s="349"/>
      <c r="X111" s="349"/>
      <c r="Y111" s="349"/>
      <c r="Z111" s="349"/>
      <c r="AA111" s="349"/>
    </row>
    <row r="112" spans="1:27" ht="38.25">
      <c r="A112" s="496"/>
      <c r="B112" s="497"/>
      <c r="C112" s="494" t="s">
        <v>2361</v>
      </c>
      <c r="D112" s="396" t="s">
        <v>2373</v>
      </c>
      <c r="E112" s="390" t="s">
        <v>2374</v>
      </c>
      <c r="F112" s="349"/>
      <c r="G112" s="349"/>
      <c r="H112" s="349"/>
      <c r="I112" s="349"/>
      <c r="J112" s="349"/>
      <c r="K112" s="349"/>
      <c r="L112" s="349"/>
      <c r="M112" s="349"/>
      <c r="N112" s="349"/>
      <c r="O112" s="349"/>
      <c r="P112" s="349"/>
      <c r="Q112" s="349"/>
      <c r="R112" s="349"/>
      <c r="S112" s="349"/>
      <c r="T112" s="349"/>
      <c r="U112" s="349"/>
      <c r="V112" s="349"/>
      <c r="W112" s="349"/>
      <c r="X112" s="349"/>
      <c r="Y112" s="349"/>
      <c r="Z112" s="349"/>
      <c r="AA112" s="349"/>
    </row>
    <row r="113" spans="1:27" ht="38.25">
      <c r="A113" s="496"/>
      <c r="B113" s="497"/>
      <c r="C113" s="494" t="s">
        <v>2361</v>
      </c>
      <c r="D113" s="396" t="s">
        <v>2375</v>
      </c>
      <c r="E113" s="390" t="s">
        <v>2376</v>
      </c>
      <c r="F113" s="349"/>
      <c r="G113" s="349"/>
      <c r="H113" s="349"/>
      <c r="I113" s="349"/>
      <c r="J113" s="349"/>
      <c r="K113" s="349"/>
      <c r="L113" s="349"/>
      <c r="M113" s="349"/>
      <c r="N113" s="349"/>
      <c r="O113" s="349"/>
      <c r="P113" s="349"/>
      <c r="Q113" s="349"/>
      <c r="R113" s="349"/>
      <c r="S113" s="349"/>
      <c r="T113" s="349"/>
      <c r="U113" s="349"/>
      <c r="V113" s="349"/>
      <c r="W113" s="349"/>
      <c r="X113" s="349"/>
      <c r="Y113" s="349"/>
      <c r="Z113" s="349"/>
      <c r="AA113" s="349"/>
    </row>
    <row r="114" spans="1:27" ht="63.75">
      <c r="A114" s="496"/>
      <c r="B114" s="497"/>
      <c r="C114" s="494" t="s">
        <v>2361</v>
      </c>
      <c r="D114" s="500" t="s">
        <v>2377</v>
      </c>
      <c r="E114" s="390" t="s">
        <v>2378</v>
      </c>
      <c r="F114" s="349"/>
      <c r="G114" s="349"/>
      <c r="H114" s="349"/>
      <c r="I114" s="349"/>
      <c r="J114" s="349"/>
      <c r="K114" s="349"/>
      <c r="L114" s="349"/>
      <c r="M114" s="349"/>
      <c r="N114" s="349"/>
      <c r="O114" s="349"/>
      <c r="P114" s="349"/>
      <c r="Q114" s="349"/>
      <c r="R114" s="349"/>
      <c r="S114" s="349"/>
      <c r="T114" s="349"/>
      <c r="U114" s="349"/>
      <c r="V114" s="349"/>
      <c r="W114" s="349"/>
      <c r="X114" s="349"/>
      <c r="Y114" s="349"/>
      <c r="Z114" s="349"/>
      <c r="AA114" s="349"/>
    </row>
    <row r="115" spans="1:27" ht="38.25">
      <c r="A115" s="496"/>
      <c r="B115" s="497"/>
      <c r="C115" s="494" t="s">
        <v>2361</v>
      </c>
      <c r="D115" s="396" t="s">
        <v>2379</v>
      </c>
      <c r="E115" s="390" t="s">
        <v>2380</v>
      </c>
      <c r="F115" s="349"/>
      <c r="G115" s="349"/>
      <c r="H115" s="349"/>
      <c r="I115" s="349"/>
      <c r="J115" s="349"/>
      <c r="K115" s="349"/>
      <c r="L115" s="349"/>
      <c r="M115" s="349"/>
      <c r="N115" s="349"/>
      <c r="O115" s="349"/>
      <c r="P115" s="349"/>
      <c r="Q115" s="349"/>
      <c r="R115" s="349"/>
      <c r="S115" s="349"/>
      <c r="T115" s="349"/>
      <c r="U115" s="349"/>
      <c r="V115" s="349"/>
      <c r="W115" s="349"/>
      <c r="X115" s="349"/>
      <c r="Y115" s="349"/>
      <c r="Z115" s="349"/>
      <c r="AA115" s="349"/>
    </row>
    <row r="116" spans="1:27" ht="63.75">
      <c r="A116" s="496"/>
      <c r="B116" s="497"/>
      <c r="C116" s="494" t="s">
        <v>2361</v>
      </c>
      <c r="D116" s="398" t="s">
        <v>2381</v>
      </c>
      <c r="E116" s="390" t="s">
        <v>2382</v>
      </c>
      <c r="F116" s="349"/>
      <c r="G116" s="349"/>
      <c r="H116" s="349"/>
      <c r="I116" s="349"/>
      <c r="J116" s="349"/>
      <c r="K116" s="349"/>
      <c r="L116" s="349"/>
      <c r="M116" s="349"/>
      <c r="N116" s="349"/>
      <c r="O116" s="349"/>
      <c r="P116" s="349"/>
      <c r="Q116" s="349"/>
      <c r="R116" s="349"/>
      <c r="S116" s="349"/>
      <c r="T116" s="349"/>
      <c r="U116" s="349"/>
      <c r="V116" s="349"/>
      <c r="W116" s="349"/>
      <c r="X116" s="349"/>
      <c r="Y116" s="349"/>
      <c r="Z116" s="349"/>
      <c r="AA116" s="349"/>
    </row>
    <row r="117" spans="1:27" ht="38.25">
      <c r="A117" s="496"/>
      <c r="B117" s="497"/>
      <c r="C117" s="494" t="s">
        <v>2361</v>
      </c>
      <c r="D117" s="398" t="s">
        <v>2383</v>
      </c>
      <c r="E117" s="390" t="s">
        <v>2384</v>
      </c>
      <c r="F117" s="349"/>
      <c r="G117" s="349"/>
      <c r="H117" s="349"/>
      <c r="I117" s="349"/>
      <c r="J117" s="349"/>
      <c r="K117" s="349"/>
      <c r="L117" s="349"/>
      <c r="M117" s="349"/>
      <c r="N117" s="349"/>
      <c r="O117" s="349"/>
      <c r="P117" s="349"/>
      <c r="Q117" s="349"/>
      <c r="R117" s="349"/>
      <c r="S117" s="349"/>
      <c r="T117" s="349"/>
      <c r="U117" s="349"/>
      <c r="V117" s="349"/>
      <c r="W117" s="349"/>
      <c r="X117" s="349"/>
      <c r="Y117" s="349"/>
      <c r="Z117" s="349"/>
      <c r="AA117" s="349"/>
    </row>
    <row r="118" spans="1:27" ht="38.25">
      <c r="A118" s="496"/>
      <c r="B118" s="497"/>
      <c r="C118" s="494" t="s">
        <v>2361</v>
      </c>
      <c r="D118" s="398" t="s">
        <v>2385</v>
      </c>
      <c r="E118" s="390" t="s">
        <v>2386</v>
      </c>
      <c r="F118" s="349"/>
      <c r="G118" s="349"/>
      <c r="H118" s="349"/>
      <c r="I118" s="349"/>
      <c r="J118" s="349"/>
      <c r="K118" s="349"/>
      <c r="L118" s="349"/>
      <c r="M118" s="349"/>
      <c r="N118" s="349"/>
      <c r="O118" s="349"/>
      <c r="P118" s="349"/>
      <c r="Q118" s="349"/>
      <c r="R118" s="349"/>
      <c r="S118" s="349"/>
      <c r="T118" s="349"/>
      <c r="U118" s="349"/>
      <c r="V118" s="349"/>
      <c r="W118" s="349"/>
      <c r="X118" s="349"/>
      <c r="Y118" s="349"/>
      <c r="Z118" s="349"/>
      <c r="AA118" s="349"/>
    </row>
    <row r="119" spans="1:27" ht="51">
      <c r="A119" s="496"/>
      <c r="B119" s="497"/>
      <c r="C119" s="494" t="s">
        <v>2361</v>
      </c>
      <c r="D119" s="398" t="s">
        <v>2387</v>
      </c>
      <c r="E119" s="390" t="s">
        <v>2388</v>
      </c>
      <c r="F119" s="349"/>
      <c r="G119" s="349"/>
      <c r="H119" s="349"/>
      <c r="I119" s="349"/>
      <c r="J119" s="349"/>
      <c r="K119" s="349"/>
      <c r="L119" s="349"/>
      <c r="M119" s="349"/>
      <c r="N119" s="349"/>
      <c r="O119" s="349"/>
      <c r="P119" s="349"/>
      <c r="Q119" s="349"/>
      <c r="R119" s="349"/>
      <c r="S119" s="349"/>
      <c r="T119" s="349"/>
      <c r="U119" s="349"/>
      <c r="V119" s="349"/>
      <c r="W119" s="349"/>
      <c r="X119" s="349"/>
      <c r="Y119" s="349"/>
      <c r="Z119" s="349"/>
      <c r="AA119" s="349"/>
    </row>
    <row r="120" spans="1:27" ht="76.5">
      <c r="A120" s="496"/>
      <c r="B120" s="497"/>
      <c r="C120" s="494" t="s">
        <v>2361</v>
      </c>
      <c r="D120" s="500" t="s">
        <v>2389</v>
      </c>
      <c r="E120" s="390" t="s">
        <v>2390</v>
      </c>
      <c r="F120" s="349"/>
      <c r="G120" s="349"/>
      <c r="H120" s="349"/>
      <c r="I120" s="349"/>
      <c r="J120" s="349"/>
      <c r="K120" s="349"/>
      <c r="L120" s="349"/>
      <c r="M120" s="349"/>
      <c r="N120" s="349"/>
      <c r="O120" s="349"/>
      <c r="P120" s="349"/>
      <c r="Q120" s="349"/>
      <c r="R120" s="349"/>
      <c r="S120" s="349"/>
      <c r="T120" s="349"/>
      <c r="U120" s="349"/>
      <c r="V120" s="349"/>
      <c r="W120" s="349"/>
      <c r="X120" s="349"/>
      <c r="Y120" s="349"/>
      <c r="Z120" s="349"/>
      <c r="AA120" s="349"/>
    </row>
    <row r="121" spans="1:27" ht="51">
      <c r="A121" s="496"/>
      <c r="B121" s="497"/>
      <c r="C121" s="494" t="s">
        <v>2361</v>
      </c>
      <c r="D121" s="398" t="s">
        <v>2391</v>
      </c>
      <c r="E121" s="390" t="s">
        <v>2392</v>
      </c>
      <c r="F121" s="349"/>
      <c r="G121" s="349"/>
      <c r="H121" s="349"/>
      <c r="I121" s="349"/>
      <c r="J121" s="349"/>
      <c r="K121" s="349"/>
      <c r="L121" s="349"/>
      <c r="M121" s="349"/>
      <c r="N121" s="349"/>
      <c r="O121" s="349"/>
      <c r="P121" s="349"/>
      <c r="Q121" s="349"/>
      <c r="R121" s="349"/>
      <c r="S121" s="349"/>
      <c r="T121" s="349"/>
      <c r="U121" s="349"/>
      <c r="V121" s="349"/>
      <c r="W121" s="349"/>
      <c r="X121" s="349"/>
      <c r="Y121" s="349"/>
      <c r="Z121" s="349"/>
      <c r="AA121" s="349"/>
    </row>
    <row r="122" spans="1:27" ht="89.25">
      <c r="A122" s="496"/>
      <c r="B122" s="497"/>
      <c r="C122" s="494" t="s">
        <v>2361</v>
      </c>
      <c r="D122" s="398" t="s">
        <v>2393</v>
      </c>
      <c r="E122" s="390" t="s">
        <v>2394</v>
      </c>
      <c r="F122" s="349"/>
      <c r="G122" s="349"/>
      <c r="H122" s="349"/>
      <c r="I122" s="349"/>
      <c r="J122" s="349"/>
      <c r="K122" s="349"/>
      <c r="L122" s="349"/>
      <c r="M122" s="349"/>
      <c r="N122" s="349"/>
      <c r="O122" s="349"/>
      <c r="P122" s="349"/>
      <c r="Q122" s="349"/>
      <c r="R122" s="349"/>
      <c r="S122" s="349"/>
      <c r="T122" s="349"/>
      <c r="U122" s="349"/>
      <c r="V122" s="349"/>
      <c r="W122" s="349"/>
      <c r="X122" s="349"/>
      <c r="Y122" s="349"/>
      <c r="Z122" s="349"/>
      <c r="AA122" s="349"/>
    </row>
    <row r="123" spans="1:27" ht="38.25">
      <c r="A123" s="496"/>
      <c r="B123" s="497"/>
      <c r="C123" s="494" t="s">
        <v>2361</v>
      </c>
      <c r="D123" s="396" t="s">
        <v>2395</v>
      </c>
      <c r="E123" s="390" t="s">
        <v>2396</v>
      </c>
      <c r="F123" s="349"/>
      <c r="G123" s="349"/>
      <c r="H123" s="349"/>
      <c r="I123" s="349"/>
      <c r="J123" s="349"/>
      <c r="K123" s="349"/>
      <c r="L123" s="349"/>
      <c r="M123" s="349"/>
      <c r="N123" s="349"/>
      <c r="O123" s="349"/>
      <c r="P123" s="349"/>
      <c r="Q123" s="349"/>
      <c r="R123" s="349"/>
      <c r="S123" s="349"/>
      <c r="T123" s="349"/>
      <c r="U123" s="349"/>
      <c r="V123" s="349"/>
      <c r="W123" s="349"/>
      <c r="X123" s="349"/>
      <c r="Y123" s="349"/>
      <c r="Z123" s="349"/>
      <c r="AA123" s="349"/>
    </row>
    <row r="124" spans="1:27" ht="38.25">
      <c r="A124" s="496"/>
      <c r="B124" s="497"/>
      <c r="C124" s="494" t="s">
        <v>2361</v>
      </c>
      <c r="D124" s="396" t="s">
        <v>2397</v>
      </c>
      <c r="E124" s="390" t="s">
        <v>2398</v>
      </c>
      <c r="F124" s="349"/>
      <c r="G124" s="349"/>
      <c r="H124" s="349"/>
      <c r="I124" s="349"/>
      <c r="J124" s="349"/>
      <c r="K124" s="349"/>
      <c r="L124" s="349"/>
      <c r="M124" s="349"/>
      <c r="N124" s="349"/>
      <c r="O124" s="349"/>
      <c r="P124" s="349"/>
      <c r="Q124" s="349"/>
      <c r="R124" s="349"/>
      <c r="S124" s="349"/>
      <c r="T124" s="349"/>
      <c r="U124" s="349"/>
      <c r="V124" s="349"/>
      <c r="W124" s="349"/>
      <c r="X124" s="349"/>
      <c r="Y124" s="349"/>
      <c r="Z124" s="349"/>
      <c r="AA124" s="349"/>
    </row>
    <row r="125" spans="1:27" ht="51">
      <c r="A125" s="496"/>
      <c r="B125" s="497"/>
      <c r="C125" s="494" t="s">
        <v>2361</v>
      </c>
      <c r="D125" s="396" t="s">
        <v>2399</v>
      </c>
      <c r="E125" s="390" t="s">
        <v>2400</v>
      </c>
      <c r="F125" s="349"/>
      <c r="G125" s="349"/>
      <c r="H125" s="349"/>
      <c r="I125" s="349"/>
      <c r="J125" s="349"/>
      <c r="K125" s="349"/>
      <c r="L125" s="349"/>
      <c r="M125" s="349"/>
      <c r="N125" s="349"/>
      <c r="O125" s="349"/>
      <c r="P125" s="349"/>
      <c r="Q125" s="349"/>
      <c r="R125" s="349"/>
      <c r="S125" s="349"/>
      <c r="T125" s="349"/>
      <c r="U125" s="349"/>
      <c r="V125" s="349"/>
      <c r="W125" s="349"/>
      <c r="X125" s="349"/>
      <c r="Y125" s="349"/>
      <c r="Z125" s="349"/>
      <c r="AA125" s="349"/>
    </row>
    <row r="126" spans="1:27" ht="51">
      <c r="A126" s="496"/>
      <c r="B126" s="497"/>
      <c r="C126" s="494" t="s">
        <v>2361</v>
      </c>
      <c r="D126" s="396" t="s">
        <v>2401</v>
      </c>
      <c r="E126" s="390" t="s">
        <v>2402</v>
      </c>
      <c r="F126" s="349"/>
      <c r="G126" s="349"/>
      <c r="H126" s="349"/>
      <c r="I126" s="349"/>
      <c r="J126" s="349"/>
      <c r="K126" s="349"/>
      <c r="L126" s="349"/>
      <c r="M126" s="349"/>
      <c r="N126" s="349"/>
      <c r="O126" s="349"/>
      <c r="P126" s="349"/>
      <c r="Q126" s="349"/>
      <c r="R126" s="349"/>
      <c r="S126" s="349"/>
      <c r="T126" s="349"/>
      <c r="U126" s="349"/>
      <c r="V126" s="349"/>
      <c r="W126" s="349"/>
      <c r="X126" s="349"/>
      <c r="Y126" s="349"/>
      <c r="Z126" s="349"/>
      <c r="AA126" s="349"/>
    </row>
    <row r="127" spans="1:27" ht="38.25">
      <c r="A127" s="496"/>
      <c r="B127" s="497"/>
      <c r="C127" s="494" t="s">
        <v>2361</v>
      </c>
      <c r="D127" s="396" t="s">
        <v>2403</v>
      </c>
      <c r="E127" s="390" t="s">
        <v>2404</v>
      </c>
      <c r="F127" s="349"/>
      <c r="G127" s="349"/>
      <c r="H127" s="349"/>
      <c r="I127" s="349"/>
      <c r="J127" s="349"/>
      <c r="K127" s="349"/>
      <c r="L127" s="349"/>
      <c r="M127" s="349"/>
      <c r="N127" s="349"/>
      <c r="O127" s="349"/>
      <c r="P127" s="349"/>
      <c r="Q127" s="349"/>
      <c r="R127" s="349"/>
      <c r="S127" s="349"/>
      <c r="T127" s="349"/>
      <c r="U127" s="349"/>
      <c r="V127" s="349"/>
      <c r="W127" s="349"/>
      <c r="X127" s="349"/>
      <c r="Y127" s="349"/>
      <c r="Z127" s="349"/>
      <c r="AA127" s="349"/>
    </row>
    <row r="128" spans="1:27" ht="38.25">
      <c r="A128" s="496"/>
      <c r="B128" s="497"/>
      <c r="C128" s="494" t="s">
        <v>2361</v>
      </c>
      <c r="D128" s="396" t="s">
        <v>2405</v>
      </c>
      <c r="E128" s="390" t="s">
        <v>2406</v>
      </c>
      <c r="F128" s="349"/>
      <c r="G128" s="349"/>
      <c r="H128" s="349"/>
      <c r="I128" s="349"/>
      <c r="J128" s="349"/>
      <c r="K128" s="349"/>
      <c r="L128" s="349"/>
      <c r="M128" s="349"/>
      <c r="N128" s="349"/>
      <c r="O128" s="349"/>
      <c r="P128" s="349"/>
      <c r="Q128" s="349"/>
      <c r="R128" s="349"/>
      <c r="S128" s="349"/>
      <c r="T128" s="349"/>
      <c r="U128" s="349"/>
      <c r="V128" s="349"/>
      <c r="W128" s="349"/>
      <c r="X128" s="349"/>
      <c r="Y128" s="349"/>
      <c r="Z128" s="349"/>
      <c r="AA128" s="349"/>
    </row>
    <row r="129" spans="1:27" ht="38.25">
      <c r="A129" s="496"/>
      <c r="B129" s="497"/>
      <c r="C129" s="494" t="s">
        <v>2361</v>
      </c>
      <c r="D129" s="396" t="s">
        <v>2407</v>
      </c>
      <c r="E129" s="390" t="s">
        <v>2408</v>
      </c>
      <c r="F129" s="349"/>
      <c r="G129" s="349"/>
      <c r="H129" s="349"/>
      <c r="I129" s="349"/>
      <c r="J129" s="349"/>
      <c r="K129" s="349"/>
      <c r="L129" s="349"/>
      <c r="M129" s="349"/>
      <c r="N129" s="349"/>
      <c r="O129" s="349"/>
      <c r="P129" s="349"/>
      <c r="Q129" s="349"/>
      <c r="R129" s="349"/>
      <c r="S129" s="349"/>
      <c r="T129" s="349"/>
      <c r="U129" s="349"/>
      <c r="V129" s="349"/>
      <c r="W129" s="349"/>
      <c r="X129" s="349"/>
      <c r="Y129" s="349"/>
      <c r="Z129" s="349"/>
      <c r="AA129" s="349"/>
    </row>
    <row r="130" spans="1:27" ht="38.25">
      <c r="A130" s="496"/>
      <c r="B130" s="497"/>
      <c r="C130" s="494" t="s">
        <v>2361</v>
      </c>
      <c r="D130" s="396" t="s">
        <v>2409</v>
      </c>
      <c r="E130" s="390" t="s">
        <v>2410</v>
      </c>
      <c r="F130" s="349"/>
      <c r="G130" s="349"/>
      <c r="H130" s="349"/>
      <c r="I130" s="349"/>
      <c r="J130" s="349"/>
      <c r="K130" s="349"/>
      <c r="L130" s="349"/>
      <c r="M130" s="349"/>
      <c r="N130" s="349"/>
      <c r="O130" s="349"/>
      <c r="P130" s="349"/>
      <c r="Q130" s="349"/>
      <c r="R130" s="349"/>
      <c r="S130" s="349"/>
      <c r="T130" s="349"/>
      <c r="U130" s="349"/>
      <c r="V130" s="349"/>
      <c r="W130" s="349"/>
      <c r="X130" s="349"/>
      <c r="Y130" s="349"/>
      <c r="Z130" s="349"/>
      <c r="AA130" s="349"/>
    </row>
    <row r="131" spans="1:27" ht="25.5">
      <c r="A131" s="496"/>
      <c r="B131" s="497"/>
      <c r="C131" s="494" t="s">
        <v>2361</v>
      </c>
      <c r="D131" s="396" t="s">
        <v>2411</v>
      </c>
      <c r="E131" s="390" t="s">
        <v>2412</v>
      </c>
      <c r="F131" s="349"/>
      <c r="G131" s="349"/>
      <c r="H131" s="349"/>
      <c r="I131" s="349"/>
      <c r="J131" s="349"/>
      <c r="K131" s="349"/>
      <c r="L131" s="349"/>
      <c r="M131" s="349"/>
      <c r="N131" s="349"/>
      <c r="O131" s="349"/>
      <c r="P131" s="349"/>
      <c r="Q131" s="349"/>
      <c r="R131" s="349"/>
      <c r="S131" s="349"/>
      <c r="T131" s="349"/>
      <c r="U131" s="349"/>
      <c r="V131" s="349"/>
      <c r="W131" s="349"/>
      <c r="X131" s="349"/>
      <c r="Y131" s="349"/>
      <c r="Z131" s="349"/>
      <c r="AA131" s="349"/>
    </row>
    <row r="132" spans="1:27" ht="38.25">
      <c r="A132" s="496"/>
      <c r="B132" s="497"/>
      <c r="C132" s="494" t="s">
        <v>2361</v>
      </c>
      <c r="D132" s="396" t="s">
        <v>2413</v>
      </c>
      <c r="E132" s="390" t="s">
        <v>2414</v>
      </c>
      <c r="F132" s="349"/>
      <c r="G132" s="349"/>
      <c r="H132" s="349"/>
      <c r="I132" s="349"/>
      <c r="J132" s="349"/>
      <c r="K132" s="349"/>
      <c r="L132" s="349"/>
      <c r="M132" s="349"/>
      <c r="N132" s="349"/>
      <c r="O132" s="349"/>
      <c r="P132" s="349"/>
      <c r="Q132" s="349"/>
      <c r="R132" s="349"/>
      <c r="S132" s="349"/>
      <c r="T132" s="349"/>
      <c r="U132" s="349"/>
      <c r="V132" s="349"/>
      <c r="W132" s="349"/>
      <c r="X132" s="349"/>
      <c r="Y132" s="349"/>
      <c r="Z132" s="349"/>
      <c r="AA132" s="349"/>
    </row>
    <row r="133" spans="1:27" ht="25.5">
      <c r="A133" s="496"/>
      <c r="B133" s="497"/>
      <c r="C133" s="494" t="s">
        <v>2361</v>
      </c>
      <c r="D133" s="396" t="s">
        <v>2415</v>
      </c>
      <c r="E133" s="390" t="s">
        <v>2416</v>
      </c>
      <c r="F133" s="349"/>
      <c r="G133" s="349"/>
      <c r="H133" s="349"/>
      <c r="I133" s="349"/>
      <c r="J133" s="349"/>
      <c r="K133" s="349"/>
      <c r="L133" s="349"/>
      <c r="M133" s="349"/>
      <c r="N133" s="349"/>
      <c r="O133" s="349"/>
      <c r="P133" s="349"/>
      <c r="Q133" s="349"/>
      <c r="R133" s="349"/>
      <c r="S133" s="349"/>
      <c r="T133" s="349"/>
      <c r="U133" s="349"/>
      <c r="V133" s="349"/>
      <c r="W133" s="349"/>
      <c r="X133" s="349"/>
      <c r="Y133" s="349"/>
      <c r="Z133" s="349"/>
      <c r="AA133" s="349"/>
    </row>
    <row r="134" spans="1:27" ht="51">
      <c r="A134" s="496"/>
      <c r="B134" s="497"/>
      <c r="C134" s="494" t="s">
        <v>2417</v>
      </c>
      <c r="D134" s="396" t="s">
        <v>2418</v>
      </c>
      <c r="E134" s="390" t="s">
        <v>2419</v>
      </c>
      <c r="F134" s="349"/>
      <c r="G134" s="349"/>
      <c r="H134" s="349"/>
      <c r="I134" s="349"/>
      <c r="J134" s="349"/>
      <c r="K134" s="349"/>
      <c r="L134" s="349"/>
      <c r="M134" s="349"/>
      <c r="N134" s="349"/>
      <c r="O134" s="349"/>
      <c r="P134" s="349"/>
      <c r="Q134" s="349"/>
      <c r="R134" s="349"/>
      <c r="S134" s="349"/>
      <c r="T134" s="349"/>
      <c r="U134" s="349"/>
      <c r="V134" s="349"/>
      <c r="W134" s="349"/>
      <c r="X134" s="349"/>
      <c r="Y134" s="349"/>
      <c r="Z134" s="349"/>
      <c r="AA134" s="349"/>
    </row>
    <row r="135" spans="1:27" ht="63.75">
      <c r="A135" s="496"/>
      <c r="B135" s="497"/>
      <c r="C135" s="494" t="s">
        <v>2420</v>
      </c>
      <c r="D135" s="396" t="s">
        <v>2421</v>
      </c>
      <c r="E135" s="390" t="s">
        <v>2422</v>
      </c>
      <c r="F135" s="349"/>
      <c r="G135" s="349"/>
      <c r="H135" s="349"/>
      <c r="I135" s="349"/>
      <c r="J135" s="349"/>
      <c r="K135" s="349"/>
      <c r="L135" s="349"/>
      <c r="M135" s="349"/>
      <c r="N135" s="349"/>
      <c r="O135" s="349"/>
      <c r="P135" s="349"/>
      <c r="Q135" s="349"/>
      <c r="R135" s="349"/>
      <c r="S135" s="349"/>
      <c r="T135" s="349"/>
      <c r="U135" s="349"/>
      <c r="V135" s="349"/>
      <c r="W135" s="349"/>
      <c r="X135" s="349"/>
      <c r="Y135" s="349"/>
      <c r="Z135" s="349"/>
      <c r="AA135" s="349"/>
    </row>
    <row r="136" spans="1:27">
      <c r="A136" s="492">
        <v>80800</v>
      </c>
      <c r="C136" s="499"/>
      <c r="D136" s="639" t="s">
        <v>2423</v>
      </c>
      <c r="E136" s="640"/>
      <c r="F136" s="349"/>
      <c r="G136" s="349"/>
      <c r="H136" s="349"/>
      <c r="I136" s="349"/>
      <c r="J136" s="349"/>
      <c r="K136" s="349"/>
      <c r="L136" s="349"/>
      <c r="M136" s="349"/>
      <c r="N136" s="349"/>
      <c r="O136" s="349"/>
      <c r="P136" s="349"/>
      <c r="Q136" s="349"/>
      <c r="R136" s="349"/>
      <c r="S136" s="349"/>
      <c r="T136" s="349"/>
      <c r="U136" s="349"/>
      <c r="V136" s="349"/>
      <c r="W136" s="349"/>
      <c r="X136" s="349"/>
      <c r="Y136" s="349"/>
      <c r="Z136" s="349"/>
      <c r="AA136" s="349"/>
    </row>
    <row r="137" spans="1:27" ht="63.75">
      <c r="A137" s="496"/>
      <c r="B137" s="497">
        <v>80801</v>
      </c>
      <c r="C137" s="501"/>
      <c r="D137" s="498" t="s">
        <v>2424</v>
      </c>
      <c r="E137" s="390" t="s">
        <v>2425</v>
      </c>
      <c r="F137" s="349"/>
      <c r="G137" s="349"/>
      <c r="H137" s="349"/>
      <c r="I137" s="349"/>
      <c r="J137" s="349"/>
      <c r="K137" s="349"/>
      <c r="L137" s="349"/>
      <c r="M137" s="349"/>
      <c r="N137" s="349"/>
      <c r="O137" s="349"/>
      <c r="P137" s="349"/>
      <c r="Q137" s="349"/>
      <c r="R137" s="349"/>
      <c r="S137" s="349"/>
      <c r="T137" s="349"/>
      <c r="U137" s="349"/>
      <c r="V137" s="349"/>
      <c r="W137" s="349"/>
      <c r="X137" s="349"/>
      <c r="Y137" s="349"/>
      <c r="Z137" s="349"/>
      <c r="AA137" s="349"/>
    </row>
    <row r="138" spans="1:27" ht="63.75">
      <c r="A138" s="496"/>
      <c r="B138" s="497">
        <v>80802</v>
      </c>
      <c r="C138" s="501"/>
      <c r="D138" s="498" t="s">
        <v>2426</v>
      </c>
      <c r="E138" s="390" t="s">
        <v>2427</v>
      </c>
      <c r="F138" s="349"/>
      <c r="G138" s="349"/>
      <c r="H138" s="349"/>
      <c r="I138" s="349"/>
      <c r="J138" s="349"/>
      <c r="K138" s="349"/>
      <c r="L138" s="349"/>
      <c r="M138" s="349"/>
      <c r="N138" s="349"/>
      <c r="O138" s="349"/>
      <c r="P138" s="349"/>
      <c r="Q138" s="349"/>
      <c r="R138" s="349"/>
      <c r="S138" s="349"/>
      <c r="T138" s="349"/>
      <c r="U138" s="349"/>
      <c r="V138" s="349"/>
      <c r="W138" s="349"/>
      <c r="X138" s="349"/>
      <c r="Y138" s="349"/>
      <c r="Z138" s="349"/>
      <c r="AA138" s="349"/>
    </row>
    <row r="139" spans="1:27" ht="25.5">
      <c r="A139" s="496"/>
      <c r="B139" s="497">
        <v>80803</v>
      </c>
      <c r="C139" s="501"/>
      <c r="D139" s="498" t="s">
        <v>2428</v>
      </c>
      <c r="E139" s="390" t="s">
        <v>2429</v>
      </c>
      <c r="F139" s="349"/>
      <c r="G139" s="349"/>
      <c r="H139" s="349"/>
      <c r="I139" s="349"/>
      <c r="J139" s="349"/>
      <c r="K139" s="349"/>
      <c r="L139" s="349"/>
      <c r="M139" s="349"/>
      <c r="N139" s="349"/>
      <c r="O139" s="349"/>
      <c r="P139" s="349"/>
      <c r="Q139" s="349"/>
      <c r="R139" s="349"/>
      <c r="S139" s="349"/>
      <c r="T139" s="349"/>
      <c r="U139" s="349"/>
      <c r="V139" s="349"/>
      <c r="W139" s="349"/>
      <c r="X139" s="349"/>
      <c r="Y139" s="349"/>
      <c r="Z139" s="349"/>
      <c r="AA139" s="349"/>
    </row>
    <row r="140" spans="1:27" ht="25.5">
      <c r="A140" s="496"/>
      <c r="B140" s="497">
        <v>80806</v>
      </c>
      <c r="C140" s="501"/>
      <c r="D140" s="498" t="s">
        <v>2430</v>
      </c>
      <c r="E140" s="390" t="s">
        <v>2431</v>
      </c>
      <c r="F140" s="349"/>
      <c r="G140" s="349"/>
      <c r="H140" s="349"/>
      <c r="I140" s="349"/>
      <c r="J140" s="349"/>
      <c r="K140" s="349"/>
      <c r="L140" s="349"/>
      <c r="M140" s="349"/>
      <c r="N140" s="349"/>
      <c r="O140" s="349"/>
      <c r="P140" s="349"/>
      <c r="Q140" s="349"/>
      <c r="R140" s="349"/>
      <c r="S140" s="349"/>
      <c r="T140" s="349"/>
      <c r="U140" s="349"/>
      <c r="V140" s="349"/>
      <c r="W140" s="349"/>
      <c r="X140" s="349"/>
      <c r="Y140" s="349"/>
      <c r="Z140" s="349"/>
      <c r="AA140" s="349"/>
    </row>
    <row r="141" spans="1:27" ht="51">
      <c r="A141" s="496"/>
      <c r="B141" s="497">
        <v>80807</v>
      </c>
      <c r="C141" s="501"/>
      <c r="D141" s="498" t="s">
        <v>2432</v>
      </c>
      <c r="E141" s="390" t="s">
        <v>2433</v>
      </c>
      <c r="F141" s="349"/>
      <c r="G141" s="349"/>
      <c r="H141" s="349"/>
      <c r="I141" s="349"/>
      <c r="J141" s="349"/>
      <c r="K141" s="349"/>
      <c r="L141" s="349"/>
      <c r="M141" s="349"/>
      <c r="N141" s="349"/>
      <c r="O141" s="349"/>
      <c r="P141" s="349"/>
      <c r="Q141" s="349"/>
      <c r="R141" s="349"/>
      <c r="S141" s="349"/>
      <c r="T141" s="349"/>
      <c r="U141" s="349"/>
      <c r="V141" s="349"/>
      <c r="W141" s="349"/>
      <c r="X141" s="349"/>
      <c r="Y141" s="349"/>
      <c r="Z141" s="349"/>
      <c r="AA141" s="349"/>
    </row>
    <row r="142" spans="1:27" ht="76.5">
      <c r="A142" s="496"/>
      <c r="B142" s="497">
        <v>80808</v>
      </c>
      <c r="C142" s="501"/>
      <c r="D142" s="498" t="s">
        <v>2434</v>
      </c>
      <c r="E142" s="390" t="s">
        <v>2435</v>
      </c>
      <c r="F142" s="349"/>
      <c r="G142" s="349"/>
      <c r="H142" s="349"/>
      <c r="I142" s="349"/>
      <c r="J142" s="349"/>
      <c r="K142" s="349"/>
      <c r="L142" s="349"/>
      <c r="M142" s="349"/>
      <c r="N142" s="349"/>
      <c r="O142" s="349"/>
      <c r="P142" s="349"/>
      <c r="Q142" s="349"/>
      <c r="R142" s="349"/>
      <c r="S142" s="349"/>
      <c r="T142" s="349"/>
      <c r="U142" s="349"/>
      <c r="V142" s="349"/>
      <c r="W142" s="349"/>
      <c r="X142" s="349"/>
      <c r="Y142" s="349"/>
      <c r="Z142" s="349"/>
      <c r="AA142" s="349"/>
    </row>
    <row r="143" spans="1:27" ht="51">
      <c r="A143" s="496"/>
      <c r="B143" s="497">
        <v>80809</v>
      </c>
      <c r="C143" s="501"/>
      <c r="D143" s="498" t="s">
        <v>2436</v>
      </c>
      <c r="E143" s="390" t="s">
        <v>2437</v>
      </c>
      <c r="F143" s="349"/>
      <c r="G143" s="349"/>
      <c r="H143" s="349"/>
      <c r="I143" s="349"/>
      <c r="J143" s="349"/>
      <c r="K143" s="349"/>
      <c r="L143" s="349"/>
      <c r="M143" s="349"/>
      <c r="N143" s="349"/>
      <c r="O143" s="349"/>
      <c r="P143" s="349"/>
      <c r="Q143" s="349"/>
      <c r="R143" s="349"/>
      <c r="S143" s="349"/>
      <c r="T143" s="349"/>
      <c r="U143" s="349"/>
      <c r="V143" s="349"/>
      <c r="W143" s="349"/>
      <c r="X143" s="349"/>
      <c r="Y143" s="349"/>
      <c r="Z143" s="349"/>
      <c r="AA143" s="349"/>
    </row>
    <row r="144" spans="1:27" ht="25.5">
      <c r="A144" s="496"/>
      <c r="B144" s="497">
        <v>80810</v>
      </c>
      <c r="C144" s="501"/>
      <c r="D144" s="498" t="s">
        <v>2438</v>
      </c>
      <c r="E144" s="390" t="s">
        <v>2439</v>
      </c>
      <c r="F144" s="349"/>
      <c r="G144" s="349"/>
      <c r="H144" s="349"/>
      <c r="I144" s="349"/>
      <c r="J144" s="349"/>
      <c r="K144" s="349"/>
      <c r="L144" s="349"/>
      <c r="M144" s="349"/>
      <c r="N144" s="349"/>
      <c r="O144" s="349"/>
      <c r="P144" s="349"/>
      <c r="Q144" s="349"/>
      <c r="R144" s="349"/>
      <c r="S144" s="349"/>
      <c r="T144" s="349"/>
      <c r="U144" s="349"/>
      <c r="V144" s="349"/>
      <c r="W144" s="349"/>
      <c r="X144" s="349"/>
      <c r="Y144" s="349"/>
      <c r="Z144" s="349"/>
      <c r="AA144" s="349"/>
    </row>
    <row r="145" spans="1:27" ht="102">
      <c r="A145" s="496"/>
      <c r="B145" s="497">
        <v>80811</v>
      </c>
      <c r="C145" s="501"/>
      <c r="D145" s="498" t="s">
        <v>2440</v>
      </c>
      <c r="E145" s="390" t="s">
        <v>2441</v>
      </c>
      <c r="F145" s="349"/>
      <c r="G145" s="349"/>
      <c r="H145" s="349"/>
      <c r="I145" s="349"/>
      <c r="J145" s="349"/>
      <c r="K145" s="349"/>
      <c r="L145" s="349"/>
      <c r="M145" s="349"/>
      <c r="N145" s="349"/>
      <c r="O145" s="349"/>
      <c r="P145" s="349"/>
      <c r="Q145" s="349"/>
      <c r="R145" s="349"/>
      <c r="S145" s="349"/>
      <c r="T145" s="349"/>
      <c r="U145" s="349"/>
      <c r="V145" s="349"/>
      <c r="W145" s="349"/>
      <c r="X145" s="349"/>
      <c r="Y145" s="349"/>
      <c r="Z145" s="349"/>
      <c r="AA145" s="349"/>
    </row>
    <row r="146" spans="1:27" ht="63.75">
      <c r="A146" s="496"/>
      <c r="B146" s="497">
        <v>80812</v>
      </c>
      <c r="C146" s="501"/>
      <c r="D146" s="498" t="s">
        <v>2442</v>
      </c>
      <c r="E146" s="390" t="s">
        <v>2443</v>
      </c>
      <c r="F146" s="349"/>
      <c r="G146" s="349"/>
      <c r="H146" s="349"/>
      <c r="I146" s="349"/>
      <c r="J146" s="349"/>
      <c r="K146" s="349"/>
      <c r="L146" s="349"/>
      <c r="M146" s="349"/>
      <c r="N146" s="349"/>
      <c r="O146" s="349"/>
      <c r="P146" s="349"/>
      <c r="Q146" s="349"/>
      <c r="R146" s="349"/>
      <c r="S146" s="349"/>
      <c r="T146" s="349"/>
      <c r="U146" s="349"/>
      <c r="V146" s="349"/>
      <c r="W146" s="349"/>
      <c r="X146" s="349"/>
      <c r="Y146" s="349"/>
      <c r="Z146" s="349"/>
      <c r="AA146" s="349"/>
    </row>
    <row r="147" spans="1:27" ht="63.75">
      <c r="A147" s="496"/>
      <c r="B147" s="497">
        <v>80813</v>
      </c>
      <c r="C147" s="399"/>
      <c r="D147" s="398" t="s">
        <v>2444</v>
      </c>
      <c r="E147" s="390" t="s">
        <v>2445</v>
      </c>
      <c r="F147" s="349"/>
      <c r="G147" s="349"/>
      <c r="H147" s="349"/>
      <c r="I147" s="349"/>
      <c r="J147" s="349"/>
      <c r="K147" s="349"/>
      <c r="L147" s="349"/>
      <c r="M147" s="349"/>
      <c r="N147" s="349"/>
      <c r="O147" s="349"/>
      <c r="P147" s="349"/>
      <c r="Q147" s="349"/>
      <c r="R147" s="349"/>
      <c r="S147" s="349"/>
      <c r="T147" s="349"/>
      <c r="U147" s="349"/>
      <c r="V147" s="349"/>
      <c r="W147" s="349"/>
      <c r="X147" s="349"/>
      <c r="Y147" s="349"/>
      <c r="Z147" s="349"/>
      <c r="AA147" s="349"/>
    </row>
    <row r="148" spans="1:27" ht="25.5">
      <c r="A148" s="496"/>
      <c r="B148" s="497">
        <v>80814</v>
      </c>
      <c r="C148" s="501"/>
      <c r="D148" s="498" t="s">
        <v>2446</v>
      </c>
      <c r="E148" s="390" t="s">
        <v>2447</v>
      </c>
      <c r="F148" s="349"/>
      <c r="G148" s="349"/>
      <c r="H148" s="349"/>
      <c r="I148" s="349"/>
      <c r="J148" s="349"/>
      <c r="K148" s="349"/>
      <c r="L148" s="349"/>
      <c r="M148" s="349"/>
      <c r="N148" s="349"/>
      <c r="O148" s="349"/>
      <c r="P148" s="349"/>
      <c r="Q148" s="349"/>
      <c r="R148" s="349"/>
      <c r="S148" s="349"/>
      <c r="T148" s="349"/>
      <c r="U148" s="349"/>
      <c r="V148" s="349"/>
      <c r="W148" s="349"/>
      <c r="X148" s="349"/>
      <c r="Y148" s="349"/>
      <c r="Z148" s="349"/>
      <c r="AA148" s="349"/>
    </row>
    <row r="149" spans="1:27" ht="38.25">
      <c r="A149" s="496"/>
      <c r="B149" s="497">
        <v>80815</v>
      </c>
      <c r="C149" s="501"/>
      <c r="D149" s="498" t="s">
        <v>2448</v>
      </c>
      <c r="E149" s="390" t="s">
        <v>2449</v>
      </c>
      <c r="F149" s="349"/>
      <c r="G149" s="349"/>
      <c r="H149" s="349"/>
      <c r="I149" s="349"/>
      <c r="J149" s="349"/>
      <c r="K149" s="349"/>
      <c r="L149" s="349"/>
      <c r="M149" s="349"/>
      <c r="N149" s="349"/>
      <c r="O149" s="349"/>
      <c r="P149" s="349"/>
      <c r="Q149" s="349"/>
      <c r="R149" s="349"/>
      <c r="S149" s="349"/>
      <c r="T149" s="349"/>
      <c r="U149" s="349"/>
      <c r="V149" s="349"/>
      <c r="W149" s="349"/>
      <c r="X149" s="349"/>
      <c r="Y149" s="349"/>
      <c r="Z149" s="349"/>
      <c r="AA149" s="349"/>
    </row>
    <row r="150" spans="1:27" ht="51">
      <c r="A150" s="496"/>
      <c r="B150" s="497">
        <v>80816</v>
      </c>
      <c r="C150" s="501"/>
      <c r="D150" s="498" t="s">
        <v>2450</v>
      </c>
      <c r="E150" s="390" t="s">
        <v>2451</v>
      </c>
      <c r="F150" s="349"/>
      <c r="G150" s="349"/>
      <c r="H150" s="349"/>
      <c r="I150" s="349"/>
      <c r="J150" s="349"/>
      <c r="K150" s="349"/>
      <c r="L150" s="349"/>
      <c r="M150" s="349"/>
      <c r="N150" s="349"/>
      <c r="O150" s="349"/>
      <c r="P150" s="349"/>
      <c r="Q150" s="349"/>
      <c r="R150" s="349"/>
      <c r="S150" s="349"/>
      <c r="T150" s="349"/>
      <c r="U150" s="349"/>
      <c r="V150" s="349"/>
      <c r="W150" s="349"/>
      <c r="X150" s="349"/>
      <c r="Y150" s="349"/>
      <c r="Z150" s="349"/>
      <c r="AA150" s="349"/>
    </row>
    <row r="151" spans="1:27">
      <c r="A151" s="492">
        <v>80820</v>
      </c>
      <c r="C151" s="499"/>
      <c r="D151" s="639" t="s">
        <v>2452</v>
      </c>
      <c r="E151" s="640"/>
      <c r="F151" s="349"/>
      <c r="G151" s="349"/>
      <c r="H151" s="349"/>
      <c r="I151" s="349"/>
      <c r="J151" s="349"/>
      <c r="K151" s="349"/>
      <c r="L151" s="349"/>
      <c r="M151" s="349"/>
      <c r="N151" s="349"/>
      <c r="O151" s="349"/>
      <c r="P151" s="349"/>
      <c r="Q151" s="349"/>
      <c r="R151" s="349"/>
      <c r="S151" s="349"/>
      <c r="T151" s="349"/>
      <c r="U151" s="349"/>
      <c r="V151" s="349"/>
      <c r="W151" s="349"/>
      <c r="X151" s="349"/>
      <c r="Y151" s="349"/>
      <c r="Z151" s="349"/>
      <c r="AA151" s="349"/>
    </row>
    <row r="152" spans="1:27" ht="51">
      <c r="A152" s="496"/>
      <c r="B152" s="497">
        <v>80821</v>
      </c>
      <c r="C152" s="501"/>
      <c r="D152" s="498" t="s">
        <v>2453</v>
      </c>
      <c r="E152" s="390" t="s">
        <v>2454</v>
      </c>
      <c r="F152" s="349"/>
      <c r="G152" s="349"/>
      <c r="H152" s="349"/>
      <c r="I152" s="349"/>
      <c r="J152" s="349"/>
      <c r="K152" s="349"/>
      <c r="L152" s="349"/>
      <c r="M152" s="349"/>
      <c r="N152" s="349"/>
      <c r="O152" s="349"/>
      <c r="P152" s="349"/>
      <c r="Q152" s="349"/>
      <c r="R152" s="349"/>
      <c r="S152" s="349"/>
      <c r="T152" s="349"/>
      <c r="U152" s="349"/>
      <c r="V152" s="349"/>
      <c r="W152" s="349"/>
      <c r="X152" s="349"/>
      <c r="Y152" s="349"/>
      <c r="Z152" s="349"/>
      <c r="AA152" s="349"/>
    </row>
    <row r="153" spans="1:27" ht="89.25">
      <c r="A153" s="496"/>
      <c r="B153" s="497">
        <v>80822</v>
      </c>
      <c r="C153" s="501"/>
      <c r="D153" s="498" t="s">
        <v>2455</v>
      </c>
      <c r="E153" s="398" t="s">
        <v>2456</v>
      </c>
      <c r="F153" s="349"/>
      <c r="G153" s="349"/>
      <c r="H153" s="349"/>
      <c r="I153" s="349"/>
      <c r="J153" s="349"/>
      <c r="K153" s="349"/>
      <c r="L153" s="349"/>
      <c r="M153" s="349"/>
      <c r="N153" s="349"/>
      <c r="O153" s="349"/>
      <c r="P153" s="349"/>
      <c r="Q153" s="349"/>
      <c r="R153" s="349"/>
      <c r="S153" s="349"/>
      <c r="T153" s="349"/>
      <c r="U153" s="349"/>
      <c r="V153" s="349"/>
      <c r="W153" s="349"/>
      <c r="X153" s="349"/>
      <c r="Y153" s="349"/>
      <c r="Z153" s="349"/>
      <c r="AA153" s="349"/>
    </row>
    <row r="154" spans="1:27" ht="76.5">
      <c r="A154" s="496"/>
      <c r="B154" s="497">
        <v>80824</v>
      </c>
      <c r="C154" s="501"/>
      <c r="D154" s="498" t="s">
        <v>2457</v>
      </c>
      <c r="E154" s="390" t="s">
        <v>2458</v>
      </c>
      <c r="F154" s="349"/>
      <c r="G154" s="349"/>
      <c r="H154" s="349"/>
      <c r="I154" s="349"/>
      <c r="J154" s="349"/>
      <c r="K154" s="349"/>
      <c r="L154" s="349"/>
      <c r="M154" s="349"/>
      <c r="N154" s="349"/>
      <c r="O154" s="349"/>
      <c r="P154" s="349"/>
      <c r="Q154" s="349"/>
      <c r="R154" s="349"/>
      <c r="S154" s="349"/>
      <c r="T154" s="349"/>
      <c r="U154" s="349"/>
      <c r="V154" s="349"/>
      <c r="W154" s="349"/>
      <c r="X154" s="349"/>
      <c r="Y154" s="349"/>
      <c r="Z154" s="349"/>
      <c r="AA154" s="349"/>
    </row>
    <row r="155" spans="1:27" ht="38.25">
      <c r="A155" s="496"/>
      <c r="B155" s="497">
        <v>80825</v>
      </c>
      <c r="C155" s="501"/>
      <c r="D155" s="498" t="s">
        <v>2459</v>
      </c>
      <c r="E155" s="390" t="s">
        <v>2460</v>
      </c>
      <c r="F155" s="349"/>
      <c r="G155" s="349"/>
      <c r="H155" s="349"/>
      <c r="I155" s="349"/>
      <c r="J155" s="349"/>
      <c r="K155" s="349"/>
      <c r="L155" s="349"/>
      <c r="M155" s="349"/>
      <c r="N155" s="349"/>
      <c r="O155" s="349"/>
      <c r="P155" s="349"/>
      <c r="Q155" s="349"/>
      <c r="R155" s="349"/>
      <c r="S155" s="349"/>
      <c r="T155" s="349"/>
      <c r="U155" s="349"/>
      <c r="V155" s="349"/>
      <c r="W155" s="349"/>
      <c r="X155" s="349"/>
      <c r="Y155" s="349"/>
      <c r="Z155" s="349"/>
      <c r="AA155" s="349"/>
    </row>
    <row r="156" spans="1:27" ht="51">
      <c r="A156" s="496"/>
      <c r="B156" s="497">
        <v>80826</v>
      </c>
      <c r="C156" s="501"/>
      <c r="D156" s="498" t="s">
        <v>2461</v>
      </c>
      <c r="E156" s="390" t="s">
        <v>2462</v>
      </c>
      <c r="F156" s="349"/>
      <c r="G156" s="349"/>
      <c r="H156" s="349"/>
      <c r="I156" s="349"/>
      <c r="J156" s="349"/>
      <c r="K156" s="349"/>
      <c r="L156" s="349"/>
      <c r="M156" s="349"/>
      <c r="N156" s="349"/>
      <c r="O156" s="349"/>
      <c r="P156" s="349"/>
      <c r="Q156" s="349"/>
      <c r="R156" s="349"/>
      <c r="S156" s="349"/>
      <c r="T156" s="349"/>
      <c r="U156" s="349"/>
      <c r="V156" s="349"/>
      <c r="W156" s="349"/>
      <c r="X156" s="349"/>
      <c r="Y156" s="349"/>
      <c r="Z156" s="349"/>
      <c r="AA156" s="349"/>
    </row>
    <row r="157" spans="1:27" ht="63.75">
      <c r="A157" s="496"/>
      <c r="B157" s="497">
        <v>80827</v>
      </c>
      <c r="C157" s="501"/>
      <c r="D157" s="498" t="s">
        <v>2463</v>
      </c>
      <c r="E157" s="390" t="s">
        <v>2464</v>
      </c>
      <c r="F157" s="349"/>
      <c r="G157" s="349"/>
      <c r="H157" s="349"/>
      <c r="I157" s="349"/>
      <c r="J157" s="349"/>
      <c r="K157" s="349"/>
      <c r="L157" s="349"/>
      <c r="M157" s="349"/>
      <c r="N157" s="349"/>
      <c r="O157" s="349"/>
      <c r="P157" s="349"/>
      <c r="Q157" s="349"/>
      <c r="R157" s="349"/>
      <c r="S157" s="349"/>
      <c r="T157" s="349"/>
      <c r="U157" s="349"/>
      <c r="V157" s="349"/>
      <c r="W157" s="349"/>
      <c r="X157" s="349"/>
      <c r="Y157" s="349"/>
      <c r="Z157" s="349"/>
      <c r="AA157" s="349"/>
    </row>
    <row r="158" spans="1:27" ht="63.75">
      <c r="A158" s="496"/>
      <c r="B158" s="497">
        <v>80828</v>
      </c>
      <c r="C158" s="501"/>
      <c r="D158" s="498" t="s">
        <v>2465</v>
      </c>
      <c r="E158" s="390" t="s">
        <v>2466</v>
      </c>
      <c r="F158" s="349"/>
      <c r="G158" s="349"/>
      <c r="H158" s="349"/>
      <c r="I158" s="349"/>
      <c r="J158" s="349"/>
      <c r="K158" s="349"/>
      <c r="L158" s="349"/>
      <c r="M158" s="349"/>
      <c r="N158" s="349"/>
      <c r="O158" s="349"/>
      <c r="P158" s="349"/>
      <c r="Q158" s="349"/>
      <c r="R158" s="349"/>
      <c r="S158" s="349"/>
      <c r="T158" s="349"/>
      <c r="U158" s="349"/>
      <c r="V158" s="349"/>
      <c r="W158" s="349"/>
      <c r="X158" s="349"/>
      <c r="Y158" s="349"/>
      <c r="Z158" s="349"/>
      <c r="AA158" s="349"/>
    </row>
    <row r="159" spans="1:27" ht="25.5">
      <c r="A159" s="496"/>
      <c r="B159" s="497">
        <v>80829</v>
      </c>
      <c r="C159" s="501"/>
      <c r="D159" s="498" t="s">
        <v>2467</v>
      </c>
      <c r="E159" s="390" t="s">
        <v>2468</v>
      </c>
      <c r="F159" s="349"/>
      <c r="G159" s="349"/>
      <c r="H159" s="349"/>
      <c r="I159" s="349"/>
      <c r="J159" s="349"/>
      <c r="K159" s="349"/>
      <c r="L159" s="349"/>
      <c r="M159" s="349"/>
      <c r="N159" s="349"/>
      <c r="O159" s="349"/>
      <c r="P159" s="349"/>
      <c r="Q159" s="349"/>
      <c r="R159" s="349"/>
      <c r="S159" s="349"/>
      <c r="T159" s="349"/>
      <c r="U159" s="349"/>
      <c r="V159" s="349"/>
      <c r="W159" s="349"/>
      <c r="X159" s="349"/>
      <c r="Y159" s="349"/>
      <c r="Z159" s="349"/>
      <c r="AA159" s="349"/>
    </row>
    <row r="160" spans="1:27" ht="38.25">
      <c r="A160" s="496"/>
      <c r="B160" s="497">
        <v>80830</v>
      </c>
      <c r="C160" s="501"/>
      <c r="D160" s="498" t="s">
        <v>2469</v>
      </c>
      <c r="E160" s="390" t="s">
        <v>2470</v>
      </c>
      <c r="F160" s="349"/>
      <c r="G160" s="349"/>
      <c r="H160" s="349"/>
      <c r="I160" s="349"/>
      <c r="J160" s="349"/>
      <c r="K160" s="349"/>
      <c r="L160" s="349"/>
      <c r="M160" s="349"/>
      <c r="N160" s="349"/>
      <c r="O160" s="349"/>
      <c r="P160" s="349"/>
      <c r="Q160" s="349"/>
      <c r="R160" s="349"/>
      <c r="S160" s="349"/>
      <c r="T160" s="349"/>
      <c r="U160" s="349"/>
      <c r="V160" s="349"/>
      <c r="W160" s="349"/>
      <c r="X160" s="349"/>
      <c r="Y160" s="349"/>
      <c r="Z160" s="349"/>
      <c r="AA160" s="349"/>
    </row>
    <row r="161" spans="1:27" ht="25.5">
      <c r="A161" s="496"/>
      <c r="B161" s="497">
        <v>80838</v>
      </c>
      <c r="C161" s="501"/>
      <c r="D161" s="498" t="s">
        <v>2471</v>
      </c>
      <c r="E161" s="390" t="s">
        <v>2472</v>
      </c>
      <c r="F161" s="349"/>
      <c r="G161" s="349"/>
      <c r="H161" s="349"/>
      <c r="I161" s="349"/>
      <c r="J161" s="349"/>
      <c r="K161" s="349"/>
      <c r="L161" s="349"/>
      <c r="M161" s="349"/>
      <c r="N161" s="349"/>
      <c r="O161" s="349"/>
      <c r="P161" s="349"/>
      <c r="Q161" s="349"/>
      <c r="R161" s="349"/>
      <c r="S161" s="349"/>
      <c r="T161" s="349"/>
      <c r="U161" s="349"/>
      <c r="V161" s="349"/>
      <c r="W161" s="349"/>
      <c r="X161" s="349"/>
      <c r="Y161" s="349"/>
      <c r="Z161" s="349"/>
      <c r="AA161" s="349"/>
    </row>
    <row r="162" spans="1:27">
      <c r="A162" s="492">
        <v>80900</v>
      </c>
      <c r="C162" s="499"/>
      <c r="D162" s="639" t="s">
        <v>2473</v>
      </c>
      <c r="E162" s="640"/>
      <c r="F162" s="349"/>
      <c r="G162" s="349"/>
      <c r="H162" s="349"/>
      <c r="I162" s="349"/>
      <c r="J162" s="349"/>
      <c r="K162" s="349"/>
      <c r="L162" s="349"/>
      <c r="M162" s="349"/>
      <c r="N162" s="349"/>
      <c r="O162" s="349"/>
      <c r="P162" s="349"/>
      <c r="Q162" s="349"/>
      <c r="R162" s="349"/>
      <c r="S162" s="349"/>
      <c r="T162" s="349"/>
      <c r="U162" s="349"/>
      <c r="V162" s="349"/>
      <c r="W162" s="349"/>
      <c r="X162" s="349"/>
      <c r="Y162" s="349"/>
      <c r="Z162" s="349"/>
      <c r="AA162" s="349"/>
    </row>
    <row r="163" spans="1:27" ht="102">
      <c r="A163" s="496"/>
      <c r="B163" s="497">
        <v>80901</v>
      </c>
      <c r="C163" s="501"/>
      <c r="D163" s="498" t="s">
        <v>2474</v>
      </c>
      <c r="E163" s="390" t="s">
        <v>2475</v>
      </c>
      <c r="F163" s="349"/>
      <c r="G163" s="349"/>
      <c r="H163" s="349"/>
      <c r="I163" s="349"/>
      <c r="J163" s="349"/>
      <c r="K163" s="349"/>
      <c r="L163" s="349"/>
      <c r="M163" s="349"/>
      <c r="N163" s="349"/>
      <c r="O163" s="349"/>
      <c r="P163" s="349"/>
      <c r="Q163" s="349"/>
      <c r="R163" s="349"/>
      <c r="S163" s="349"/>
      <c r="T163" s="349"/>
      <c r="U163" s="349"/>
      <c r="V163" s="349"/>
      <c r="W163" s="349"/>
      <c r="X163" s="349"/>
      <c r="Y163" s="349"/>
      <c r="Z163" s="349"/>
      <c r="AA163" s="349"/>
    </row>
    <row r="164" spans="1:27" ht="102">
      <c r="A164" s="496"/>
      <c r="B164" s="497">
        <v>80902</v>
      </c>
      <c r="C164" s="501"/>
      <c r="D164" s="498" t="s">
        <v>2476</v>
      </c>
      <c r="E164" s="390" t="s">
        <v>2477</v>
      </c>
      <c r="F164" s="349"/>
      <c r="G164" s="349"/>
      <c r="H164" s="349"/>
      <c r="I164" s="349"/>
      <c r="J164" s="349"/>
      <c r="K164" s="349"/>
      <c r="L164" s="349"/>
      <c r="M164" s="349"/>
      <c r="N164" s="349"/>
      <c r="O164" s="349"/>
      <c r="P164" s="349"/>
      <c r="Q164" s="349"/>
      <c r="R164" s="349"/>
      <c r="S164" s="349"/>
      <c r="T164" s="349"/>
      <c r="U164" s="349"/>
      <c r="V164" s="349"/>
      <c r="W164" s="349"/>
      <c r="X164" s="349"/>
      <c r="Y164" s="349"/>
      <c r="Z164" s="349"/>
      <c r="AA164" s="349"/>
    </row>
    <row r="165" spans="1:27" ht="114.75">
      <c r="A165" s="496"/>
      <c r="B165" s="497">
        <v>80904</v>
      </c>
      <c r="C165" s="501"/>
      <c r="D165" s="498" t="s">
        <v>2478</v>
      </c>
      <c r="E165" s="390" t="s">
        <v>2479</v>
      </c>
      <c r="F165" s="349"/>
      <c r="G165" s="349"/>
      <c r="H165" s="349"/>
      <c r="I165" s="349"/>
      <c r="J165" s="349"/>
      <c r="K165" s="349"/>
      <c r="L165" s="349"/>
      <c r="M165" s="349"/>
      <c r="N165" s="349"/>
      <c r="O165" s="349"/>
      <c r="P165" s="349"/>
      <c r="Q165" s="349"/>
      <c r="R165" s="349"/>
      <c r="S165" s="349"/>
      <c r="T165" s="349"/>
      <c r="U165" s="349"/>
      <c r="V165" s="349"/>
      <c r="W165" s="349"/>
      <c r="X165" s="349"/>
      <c r="Y165" s="349"/>
      <c r="Z165" s="349"/>
      <c r="AA165" s="349"/>
    </row>
    <row r="166" spans="1:27" ht="63.75">
      <c r="A166" s="496"/>
      <c r="B166" s="497">
        <v>80905</v>
      </c>
      <c r="C166" s="501"/>
      <c r="D166" s="498" t="s">
        <v>2480</v>
      </c>
      <c r="E166" s="390" t="s">
        <v>2481</v>
      </c>
      <c r="F166" s="349"/>
      <c r="G166" s="349"/>
      <c r="H166" s="349"/>
      <c r="I166" s="349"/>
      <c r="J166" s="349"/>
      <c r="K166" s="349"/>
      <c r="L166" s="349"/>
      <c r="M166" s="349"/>
      <c r="N166" s="349"/>
      <c r="O166" s="349"/>
      <c r="P166" s="349"/>
      <c r="Q166" s="349"/>
      <c r="R166" s="349"/>
      <c r="S166" s="349"/>
      <c r="T166" s="349"/>
      <c r="U166" s="349"/>
      <c r="V166" s="349"/>
      <c r="W166" s="349"/>
      <c r="X166" s="349"/>
      <c r="Y166" s="349"/>
      <c r="Z166" s="349"/>
      <c r="AA166" s="349"/>
    </row>
    <row r="167" spans="1:27" ht="76.5">
      <c r="A167" s="496"/>
      <c r="B167" s="497">
        <v>80906</v>
      </c>
      <c r="C167" s="501"/>
      <c r="D167" s="498" t="s">
        <v>2482</v>
      </c>
      <c r="E167" s="390" t="s">
        <v>2483</v>
      </c>
      <c r="F167" s="349"/>
      <c r="G167" s="349"/>
      <c r="H167" s="349"/>
      <c r="I167" s="349"/>
      <c r="J167" s="349"/>
      <c r="K167" s="349"/>
      <c r="L167" s="349"/>
      <c r="M167" s="349"/>
      <c r="N167" s="349"/>
      <c r="O167" s="349"/>
      <c r="P167" s="349"/>
      <c r="Q167" s="349"/>
      <c r="R167" s="349"/>
      <c r="S167" s="349"/>
      <c r="T167" s="349"/>
      <c r="U167" s="349"/>
      <c r="V167" s="349"/>
      <c r="W167" s="349"/>
      <c r="X167" s="349"/>
      <c r="Y167" s="349"/>
      <c r="Z167" s="349"/>
      <c r="AA167" s="349"/>
    </row>
    <row r="168" spans="1:27" ht="89.25">
      <c r="A168" s="496"/>
      <c r="B168" s="497">
        <v>80907</v>
      </c>
      <c r="C168" s="501"/>
      <c r="D168" s="498" t="s">
        <v>2484</v>
      </c>
      <c r="E168" s="390" t="s">
        <v>2485</v>
      </c>
      <c r="F168" s="349"/>
      <c r="G168" s="349"/>
      <c r="H168" s="349"/>
      <c r="I168" s="349"/>
      <c r="J168" s="349"/>
      <c r="K168" s="349"/>
      <c r="L168" s="349"/>
      <c r="M168" s="349"/>
      <c r="N168" s="349"/>
      <c r="O168" s="349"/>
      <c r="P168" s="349"/>
      <c r="Q168" s="349"/>
      <c r="R168" s="349"/>
      <c r="S168" s="349"/>
      <c r="T168" s="349"/>
      <c r="U168" s="349"/>
      <c r="V168" s="349"/>
      <c r="W168" s="349"/>
      <c r="X168" s="349"/>
      <c r="Y168" s="349"/>
      <c r="Z168" s="349"/>
      <c r="AA168" s="349"/>
    </row>
    <row r="169" spans="1:27" ht="76.5">
      <c r="A169" s="496"/>
      <c r="B169" s="497">
        <v>80908</v>
      </c>
      <c r="C169" s="501"/>
      <c r="D169" s="498" t="s">
        <v>2486</v>
      </c>
      <c r="E169" s="390" t="s">
        <v>2487</v>
      </c>
      <c r="F169" s="349"/>
      <c r="G169" s="349"/>
      <c r="H169" s="349"/>
      <c r="I169" s="349"/>
      <c r="J169" s="349"/>
      <c r="K169" s="349"/>
      <c r="L169" s="349"/>
      <c r="M169" s="349"/>
      <c r="N169" s="349"/>
      <c r="O169" s="349"/>
      <c r="P169" s="349"/>
      <c r="Q169" s="349"/>
      <c r="R169" s="349"/>
      <c r="S169" s="349"/>
      <c r="T169" s="349"/>
      <c r="U169" s="349"/>
      <c r="V169" s="349"/>
      <c r="W169" s="349"/>
      <c r="X169" s="349"/>
      <c r="Y169" s="349"/>
      <c r="Z169" s="349"/>
      <c r="AA169" s="349"/>
    </row>
    <row r="170" spans="1:27" ht="63.75">
      <c r="A170" s="496"/>
      <c r="B170" s="497">
        <v>80910</v>
      </c>
      <c r="C170" s="501"/>
      <c r="D170" s="498" t="s">
        <v>2488</v>
      </c>
      <c r="E170" s="390" t="s">
        <v>2489</v>
      </c>
      <c r="F170" s="349"/>
      <c r="G170" s="349"/>
      <c r="H170" s="349"/>
      <c r="I170" s="349"/>
      <c r="J170" s="349"/>
      <c r="K170" s="349"/>
      <c r="L170" s="349"/>
      <c r="M170" s="349"/>
      <c r="N170" s="349"/>
      <c r="O170" s="349"/>
      <c r="P170" s="349"/>
      <c r="Q170" s="349"/>
      <c r="R170" s="349"/>
      <c r="S170" s="349"/>
      <c r="T170" s="349"/>
      <c r="U170" s="349"/>
      <c r="V170" s="349"/>
      <c r="W170" s="349"/>
      <c r="X170" s="349"/>
      <c r="Y170" s="349"/>
      <c r="Z170" s="349"/>
      <c r="AA170" s="349"/>
    </row>
    <row r="171" spans="1:27" ht="63.75">
      <c r="A171" s="496"/>
      <c r="B171" s="497">
        <v>80911</v>
      </c>
      <c r="C171" s="501"/>
      <c r="D171" s="498" t="s">
        <v>2490</v>
      </c>
      <c r="E171" s="390" t="s">
        <v>2491</v>
      </c>
      <c r="F171" s="349"/>
      <c r="G171" s="349"/>
      <c r="H171" s="349"/>
      <c r="I171" s="349"/>
      <c r="J171" s="349"/>
      <c r="K171" s="349"/>
      <c r="L171" s="349"/>
      <c r="M171" s="349"/>
      <c r="N171" s="349"/>
      <c r="O171" s="349"/>
      <c r="P171" s="349"/>
      <c r="Q171" s="349"/>
      <c r="R171" s="349"/>
      <c r="S171" s="349"/>
      <c r="T171" s="349"/>
      <c r="U171" s="349"/>
      <c r="V171" s="349"/>
      <c r="W171" s="349"/>
      <c r="X171" s="349"/>
      <c r="Y171" s="349"/>
      <c r="Z171" s="349"/>
      <c r="AA171" s="349"/>
    </row>
    <row r="172" spans="1:27" ht="51">
      <c r="A172" s="496"/>
      <c r="B172" s="497">
        <v>80912</v>
      </c>
      <c r="C172" s="501"/>
      <c r="D172" s="498" t="s">
        <v>2492</v>
      </c>
      <c r="E172" s="390" t="s">
        <v>2493</v>
      </c>
      <c r="F172" s="349"/>
      <c r="G172" s="349"/>
      <c r="H172" s="349"/>
      <c r="I172" s="349"/>
      <c r="J172" s="349"/>
      <c r="K172" s="349"/>
      <c r="L172" s="349"/>
      <c r="M172" s="349"/>
      <c r="N172" s="349"/>
      <c r="O172" s="349"/>
      <c r="P172" s="349"/>
      <c r="Q172" s="349"/>
      <c r="R172" s="349"/>
      <c r="S172" s="349"/>
      <c r="T172" s="349"/>
      <c r="U172" s="349"/>
      <c r="V172" s="349"/>
      <c r="W172" s="349"/>
      <c r="X172" s="349"/>
      <c r="Y172" s="349"/>
      <c r="Z172" s="349"/>
      <c r="AA172" s="349"/>
    </row>
    <row r="173" spans="1:27" ht="38.25">
      <c r="A173" s="496"/>
      <c r="B173" s="497">
        <v>80913</v>
      </c>
      <c r="C173" s="501"/>
      <c r="D173" s="498" t="s">
        <v>2494</v>
      </c>
      <c r="E173" s="390" t="s">
        <v>2495</v>
      </c>
      <c r="F173" s="349"/>
      <c r="G173" s="349"/>
      <c r="H173" s="349"/>
      <c r="I173" s="349"/>
      <c r="J173" s="349"/>
      <c r="K173" s="349"/>
      <c r="L173" s="349"/>
      <c r="M173" s="349"/>
      <c r="N173" s="349"/>
      <c r="O173" s="349"/>
      <c r="P173" s="349"/>
      <c r="Q173" s="349"/>
      <c r="R173" s="349"/>
      <c r="S173" s="349"/>
      <c r="T173" s="349"/>
      <c r="U173" s="349"/>
      <c r="V173" s="349"/>
      <c r="W173" s="349"/>
      <c r="X173" s="349"/>
      <c r="Y173" s="349"/>
      <c r="Z173" s="349"/>
      <c r="AA173" s="349"/>
    </row>
    <row r="174" spans="1:27" ht="51">
      <c r="A174" s="496"/>
      <c r="B174" s="497">
        <v>80915</v>
      </c>
      <c r="C174" s="501"/>
      <c r="D174" s="498" t="s">
        <v>2496</v>
      </c>
      <c r="E174" s="390" t="s">
        <v>2497</v>
      </c>
      <c r="F174" s="349"/>
      <c r="G174" s="349"/>
      <c r="H174" s="349"/>
      <c r="I174" s="349"/>
      <c r="J174" s="349"/>
      <c r="K174" s="349"/>
      <c r="L174" s="349"/>
      <c r="M174" s="349"/>
      <c r="N174" s="349"/>
      <c r="O174" s="349"/>
      <c r="P174" s="349"/>
      <c r="Q174" s="349"/>
      <c r="R174" s="349"/>
      <c r="S174" s="349"/>
      <c r="T174" s="349"/>
      <c r="U174" s="349"/>
      <c r="V174" s="349"/>
      <c r="W174" s="349"/>
      <c r="X174" s="349"/>
      <c r="Y174" s="349"/>
      <c r="Z174" s="349"/>
      <c r="AA174" s="349"/>
    </row>
    <row r="175" spans="1:27" ht="63.75">
      <c r="A175" s="496"/>
      <c r="B175" s="497">
        <v>80916</v>
      </c>
      <c r="C175" s="501"/>
      <c r="D175" s="498" t="s">
        <v>2498</v>
      </c>
      <c r="E175" s="390" t="s">
        <v>2499</v>
      </c>
      <c r="F175" s="349"/>
      <c r="G175" s="349"/>
      <c r="H175" s="349"/>
      <c r="I175" s="349"/>
      <c r="J175" s="349"/>
      <c r="K175" s="349"/>
      <c r="L175" s="349"/>
      <c r="M175" s="349"/>
      <c r="N175" s="349"/>
      <c r="O175" s="349"/>
      <c r="P175" s="349"/>
      <c r="Q175" s="349"/>
      <c r="R175" s="349"/>
      <c r="S175" s="349"/>
      <c r="T175" s="349"/>
      <c r="U175" s="349"/>
      <c r="V175" s="349"/>
      <c r="W175" s="349"/>
      <c r="X175" s="349"/>
      <c r="Y175" s="349"/>
      <c r="Z175" s="349"/>
      <c r="AA175" s="349"/>
    </row>
    <row r="176" spans="1:27" ht="76.5">
      <c r="A176" s="496"/>
      <c r="B176" s="497">
        <v>80917</v>
      </c>
      <c r="C176" s="501"/>
      <c r="D176" s="498" t="s">
        <v>2500</v>
      </c>
      <c r="E176" s="390" t="s">
        <v>2501</v>
      </c>
      <c r="F176" s="349"/>
      <c r="G176" s="349"/>
      <c r="H176" s="349"/>
      <c r="I176" s="349"/>
      <c r="J176" s="349"/>
      <c r="K176" s="349"/>
      <c r="L176" s="349"/>
      <c r="M176" s="349"/>
      <c r="N176" s="349"/>
      <c r="O176" s="349"/>
      <c r="P176" s="349"/>
      <c r="Q176" s="349"/>
      <c r="R176" s="349"/>
      <c r="S176" s="349"/>
      <c r="T176" s="349"/>
      <c r="U176" s="349"/>
      <c r="V176" s="349"/>
      <c r="W176" s="349"/>
      <c r="X176" s="349"/>
      <c r="Y176" s="349"/>
      <c r="Z176" s="349"/>
      <c r="AA176" s="349"/>
    </row>
    <row r="177" spans="1:27" ht="51">
      <c r="A177" s="496"/>
      <c r="B177" s="497">
        <v>80918</v>
      </c>
      <c r="C177" s="501"/>
      <c r="D177" s="498" t="s">
        <v>2502</v>
      </c>
      <c r="E177" s="390" t="s">
        <v>2503</v>
      </c>
      <c r="F177" s="349"/>
      <c r="G177" s="349"/>
      <c r="H177" s="349"/>
      <c r="I177" s="349"/>
      <c r="J177" s="349"/>
      <c r="K177" s="349"/>
      <c r="L177" s="349"/>
      <c r="M177" s="349"/>
      <c r="N177" s="349"/>
      <c r="O177" s="349"/>
      <c r="P177" s="349"/>
      <c r="Q177" s="349"/>
      <c r="R177" s="349"/>
      <c r="S177" s="349"/>
      <c r="T177" s="349"/>
      <c r="U177" s="349"/>
      <c r="V177" s="349"/>
      <c r="W177" s="349"/>
      <c r="X177" s="349"/>
      <c r="Y177" s="349"/>
      <c r="Z177" s="349"/>
      <c r="AA177" s="349"/>
    </row>
    <row r="178" spans="1:27">
      <c r="A178" s="492">
        <v>81100</v>
      </c>
      <c r="C178" s="499"/>
      <c r="D178" s="639" t="s">
        <v>2504</v>
      </c>
      <c r="E178" s="640"/>
      <c r="F178" s="349"/>
      <c r="G178" s="349"/>
      <c r="H178" s="349"/>
      <c r="I178" s="349"/>
      <c r="J178" s="349"/>
      <c r="K178" s="349"/>
      <c r="L178" s="349"/>
      <c r="M178" s="349"/>
      <c r="N178" s="349"/>
      <c r="O178" s="349"/>
      <c r="P178" s="349"/>
      <c r="Q178" s="349"/>
      <c r="R178" s="349"/>
      <c r="S178" s="349"/>
      <c r="T178" s="349"/>
      <c r="U178" s="349"/>
      <c r="V178" s="349"/>
      <c r="W178" s="349"/>
      <c r="X178" s="349"/>
      <c r="Y178" s="349"/>
      <c r="Z178" s="349"/>
      <c r="AA178" s="349"/>
    </row>
    <row r="179" spans="1:27" ht="51">
      <c r="A179" s="496"/>
      <c r="B179" s="497">
        <v>81101</v>
      </c>
      <c r="C179" s="501"/>
      <c r="D179" s="498" t="s">
        <v>2505</v>
      </c>
      <c r="E179" s="390" t="s">
        <v>2506</v>
      </c>
      <c r="F179" s="349"/>
      <c r="G179" s="349"/>
      <c r="H179" s="349"/>
      <c r="I179" s="349"/>
      <c r="J179" s="349"/>
      <c r="K179" s="349"/>
      <c r="L179" s="349"/>
      <c r="M179" s="349"/>
      <c r="N179" s="349"/>
      <c r="O179" s="349"/>
      <c r="P179" s="349"/>
      <c r="Q179" s="349"/>
      <c r="R179" s="349"/>
      <c r="S179" s="349"/>
      <c r="T179" s="349"/>
      <c r="U179" s="349"/>
      <c r="V179" s="349"/>
      <c r="W179" s="349"/>
      <c r="X179" s="349"/>
      <c r="Y179" s="349"/>
      <c r="Z179" s="349"/>
      <c r="AA179" s="349"/>
    </row>
    <row r="180" spans="1:27" ht="38.25">
      <c r="A180" s="496"/>
      <c r="B180" s="497">
        <v>81102</v>
      </c>
      <c r="C180" s="501"/>
      <c r="D180" s="498" t="s">
        <v>2507</v>
      </c>
      <c r="E180" s="390" t="s">
        <v>2508</v>
      </c>
      <c r="F180" s="349"/>
      <c r="G180" s="349"/>
      <c r="H180" s="349"/>
      <c r="I180" s="349"/>
      <c r="J180" s="349"/>
      <c r="K180" s="349"/>
      <c r="L180" s="349"/>
      <c r="M180" s="349"/>
      <c r="N180" s="349"/>
      <c r="O180" s="349"/>
      <c r="P180" s="349"/>
      <c r="Q180" s="349"/>
      <c r="R180" s="349"/>
      <c r="S180" s="349"/>
      <c r="T180" s="349"/>
      <c r="U180" s="349"/>
      <c r="V180" s="349"/>
      <c r="W180" s="349"/>
      <c r="X180" s="349"/>
      <c r="Y180" s="349"/>
      <c r="Z180" s="349"/>
      <c r="AA180" s="349"/>
    </row>
    <row r="181" spans="1:27" ht="51">
      <c r="A181" s="496"/>
      <c r="B181" s="497">
        <v>81300</v>
      </c>
      <c r="C181" s="501"/>
      <c r="D181" s="498" t="s">
        <v>2509</v>
      </c>
      <c r="E181" s="390" t="s">
        <v>2510</v>
      </c>
      <c r="F181" s="349"/>
      <c r="G181" s="349"/>
      <c r="H181" s="349"/>
      <c r="I181" s="349"/>
      <c r="J181" s="349"/>
      <c r="K181" s="349"/>
      <c r="L181" s="349"/>
      <c r="M181" s="349"/>
      <c r="N181" s="349"/>
      <c r="O181" s="349"/>
      <c r="P181" s="349"/>
      <c r="Q181" s="349"/>
      <c r="R181" s="349"/>
      <c r="S181" s="349"/>
      <c r="T181" s="349"/>
      <c r="U181" s="349"/>
      <c r="V181" s="349"/>
      <c r="W181" s="349"/>
      <c r="X181" s="349"/>
      <c r="Y181" s="349"/>
      <c r="Z181" s="349"/>
      <c r="AA181" s="349"/>
    </row>
    <row r="182" spans="1:27">
      <c r="A182" s="492">
        <v>81500</v>
      </c>
      <c r="C182" s="499"/>
      <c r="D182" s="639" t="s">
        <v>2511</v>
      </c>
      <c r="E182" s="640"/>
      <c r="F182" s="349"/>
      <c r="G182" s="349"/>
      <c r="H182" s="349"/>
      <c r="I182" s="349"/>
      <c r="J182" s="349"/>
      <c r="K182" s="349"/>
      <c r="L182" s="349"/>
      <c r="M182" s="349"/>
      <c r="N182" s="349"/>
      <c r="O182" s="349"/>
      <c r="P182" s="349"/>
      <c r="Q182" s="349"/>
      <c r="R182" s="349"/>
      <c r="S182" s="349"/>
      <c r="T182" s="349"/>
      <c r="U182" s="349"/>
      <c r="V182" s="349"/>
      <c r="W182" s="349"/>
      <c r="X182" s="349"/>
      <c r="Y182" s="349"/>
      <c r="Z182" s="349"/>
      <c r="AA182" s="349"/>
    </row>
    <row r="183" spans="1:27" ht="25.5">
      <c r="A183" s="496"/>
      <c r="B183" s="497">
        <v>81501</v>
      </c>
      <c r="C183" s="501"/>
      <c r="D183" s="498" t="s">
        <v>2512</v>
      </c>
      <c r="E183" s="390" t="s">
        <v>2513</v>
      </c>
      <c r="F183" s="349"/>
      <c r="G183" s="349"/>
      <c r="H183" s="349"/>
      <c r="I183" s="349"/>
      <c r="J183" s="349"/>
      <c r="K183" s="349"/>
      <c r="L183" s="349"/>
      <c r="M183" s="349"/>
      <c r="N183" s="349"/>
      <c r="O183" s="349"/>
      <c r="P183" s="349"/>
      <c r="Q183" s="349"/>
      <c r="R183" s="349"/>
      <c r="S183" s="349"/>
      <c r="T183" s="349"/>
      <c r="U183" s="349"/>
      <c r="V183" s="349"/>
      <c r="W183" s="349"/>
      <c r="X183" s="349"/>
      <c r="Y183" s="349"/>
      <c r="Z183" s="349"/>
      <c r="AA183" s="349"/>
    </row>
    <row r="184" spans="1:27" ht="25.5">
      <c r="A184" s="496"/>
      <c r="B184" s="497">
        <v>81502</v>
      </c>
      <c r="C184" s="501"/>
      <c r="D184" s="498" t="s">
        <v>2514</v>
      </c>
      <c r="E184" s="390" t="s">
        <v>2515</v>
      </c>
      <c r="F184" s="349"/>
      <c r="G184" s="349"/>
      <c r="H184" s="349"/>
      <c r="I184" s="349"/>
      <c r="J184" s="349"/>
      <c r="K184" s="349"/>
      <c r="L184" s="349"/>
      <c r="M184" s="349"/>
      <c r="N184" s="349"/>
      <c r="O184" s="349"/>
      <c r="P184" s="349"/>
      <c r="Q184" s="349"/>
      <c r="R184" s="349"/>
      <c r="S184" s="349"/>
      <c r="T184" s="349"/>
      <c r="U184" s="349"/>
      <c r="V184" s="349"/>
      <c r="W184" s="349"/>
      <c r="X184" s="349"/>
      <c r="Y184" s="349"/>
      <c r="Z184" s="349"/>
      <c r="AA184" s="349"/>
    </row>
    <row r="185" spans="1:27" ht="25.5">
      <c r="A185" s="496"/>
      <c r="B185" s="497">
        <v>81503</v>
      </c>
      <c r="C185" s="501"/>
      <c r="D185" s="498" t="s">
        <v>2516</v>
      </c>
      <c r="E185" s="390" t="s">
        <v>2517</v>
      </c>
      <c r="F185" s="349"/>
      <c r="G185" s="349"/>
      <c r="H185" s="349"/>
      <c r="I185" s="349"/>
      <c r="J185" s="349"/>
      <c r="K185" s="349"/>
      <c r="L185" s="349"/>
      <c r="M185" s="349"/>
      <c r="N185" s="349"/>
      <c r="O185" s="349"/>
      <c r="P185" s="349"/>
      <c r="Q185" s="349"/>
      <c r="R185" s="349"/>
      <c r="S185" s="349"/>
      <c r="T185" s="349"/>
      <c r="U185" s="349"/>
      <c r="V185" s="349"/>
      <c r="W185" s="349"/>
      <c r="X185" s="349"/>
      <c r="Y185" s="349"/>
      <c r="Z185" s="349"/>
      <c r="AA185" s="349"/>
    </row>
    <row r="186" spans="1:27" ht="25.5">
      <c r="A186" s="496"/>
      <c r="B186" s="497">
        <v>81504</v>
      </c>
      <c r="C186" s="501"/>
      <c r="D186" s="498" t="s">
        <v>2518</v>
      </c>
      <c r="E186" s="390" t="s">
        <v>2519</v>
      </c>
      <c r="F186" s="349"/>
      <c r="G186" s="349"/>
      <c r="H186" s="349"/>
      <c r="I186" s="349"/>
      <c r="J186" s="349"/>
      <c r="K186" s="349"/>
      <c r="L186" s="349"/>
      <c r="M186" s="349"/>
      <c r="N186" s="349"/>
      <c r="O186" s="349"/>
      <c r="P186" s="349"/>
      <c r="Q186" s="349"/>
      <c r="R186" s="349"/>
      <c r="S186" s="349"/>
      <c r="T186" s="349"/>
      <c r="U186" s="349"/>
      <c r="V186" s="349"/>
      <c r="W186" s="349"/>
      <c r="X186" s="349"/>
      <c r="Y186" s="349"/>
      <c r="Z186" s="349"/>
      <c r="AA186" s="349"/>
    </row>
    <row r="187" spans="1:27" ht="25.5">
      <c r="A187" s="496"/>
      <c r="B187" s="497">
        <v>81505</v>
      </c>
      <c r="C187" s="501"/>
      <c r="D187" s="498" t="s">
        <v>2520</v>
      </c>
      <c r="E187" s="390" t="s">
        <v>2521</v>
      </c>
      <c r="F187" s="349"/>
      <c r="G187" s="349"/>
      <c r="H187" s="349"/>
      <c r="I187" s="349"/>
      <c r="J187" s="349"/>
      <c r="K187" s="349"/>
      <c r="L187" s="349"/>
      <c r="M187" s="349"/>
      <c r="N187" s="349"/>
      <c r="O187" s="349"/>
      <c r="P187" s="349"/>
      <c r="Q187" s="349"/>
      <c r="R187" s="349"/>
      <c r="S187" s="349"/>
      <c r="T187" s="349"/>
      <c r="U187" s="349"/>
      <c r="V187" s="349"/>
      <c r="W187" s="349"/>
      <c r="X187" s="349"/>
      <c r="Y187" s="349"/>
      <c r="Z187" s="349"/>
      <c r="AA187" s="349"/>
    </row>
    <row r="188" spans="1:27" ht="51">
      <c r="A188" s="496"/>
      <c r="B188" s="497">
        <v>81506</v>
      </c>
      <c r="C188" s="501"/>
      <c r="D188" s="498" t="s">
        <v>2522</v>
      </c>
      <c r="E188" s="390" t="s">
        <v>2523</v>
      </c>
      <c r="F188" s="349"/>
      <c r="G188" s="349"/>
      <c r="H188" s="349"/>
      <c r="I188" s="349"/>
      <c r="J188" s="349"/>
      <c r="K188" s="349"/>
      <c r="L188" s="349"/>
      <c r="M188" s="349"/>
      <c r="N188" s="349"/>
      <c r="O188" s="349"/>
      <c r="P188" s="349"/>
      <c r="Q188" s="349"/>
      <c r="R188" s="349"/>
      <c r="S188" s="349"/>
      <c r="T188" s="349"/>
      <c r="U188" s="349"/>
      <c r="V188" s="349"/>
      <c r="W188" s="349"/>
      <c r="X188" s="349"/>
      <c r="Y188" s="349"/>
      <c r="Z188" s="349"/>
      <c r="AA188" s="349"/>
    </row>
    <row r="189" spans="1:27">
      <c r="A189" s="496"/>
      <c r="B189" s="497">
        <v>81507</v>
      </c>
      <c r="C189" s="501"/>
      <c r="D189" s="498" t="s">
        <v>2524</v>
      </c>
      <c r="E189" s="390" t="s">
        <v>2525</v>
      </c>
      <c r="F189" s="349"/>
      <c r="G189" s="349"/>
      <c r="H189" s="349"/>
      <c r="I189" s="349"/>
      <c r="J189" s="349"/>
      <c r="K189" s="349"/>
      <c r="L189" s="349"/>
      <c r="M189" s="349"/>
      <c r="N189" s="349"/>
      <c r="O189" s="349"/>
      <c r="P189" s="349"/>
      <c r="Q189" s="349"/>
      <c r="R189" s="349"/>
      <c r="S189" s="349"/>
      <c r="T189" s="349"/>
      <c r="U189" s="349"/>
      <c r="V189" s="349"/>
      <c r="W189" s="349"/>
      <c r="X189" s="349"/>
      <c r="Y189" s="349"/>
      <c r="Z189" s="349"/>
      <c r="AA189" s="349"/>
    </row>
    <row r="190" spans="1:27" ht="38.25">
      <c r="A190" s="496"/>
      <c r="B190" s="497">
        <v>81508</v>
      </c>
      <c r="C190" s="501"/>
      <c r="D190" s="498" t="s">
        <v>2526</v>
      </c>
      <c r="E190" s="390" t="s">
        <v>2527</v>
      </c>
      <c r="F190" s="349"/>
      <c r="G190" s="349"/>
      <c r="H190" s="349"/>
      <c r="I190" s="349"/>
      <c r="J190" s="349"/>
      <c r="K190" s="349"/>
      <c r="L190" s="349"/>
      <c r="M190" s="349"/>
      <c r="N190" s="349"/>
      <c r="O190" s="349"/>
      <c r="P190" s="349"/>
      <c r="Q190" s="349"/>
      <c r="R190" s="349"/>
      <c r="S190" s="349"/>
      <c r="T190" s="349"/>
      <c r="U190" s="349"/>
      <c r="V190" s="349"/>
      <c r="W190" s="349"/>
      <c r="X190" s="349"/>
      <c r="Y190" s="349"/>
      <c r="Z190" s="349"/>
      <c r="AA190" s="349"/>
    </row>
    <row r="191" spans="1:27" ht="38.25">
      <c r="A191" s="496"/>
      <c r="B191" s="497">
        <v>81509</v>
      </c>
      <c r="C191" s="501"/>
      <c r="D191" s="498" t="s">
        <v>2528</v>
      </c>
      <c r="E191" s="390" t="s">
        <v>2527</v>
      </c>
      <c r="F191" s="349"/>
      <c r="G191" s="349"/>
      <c r="H191" s="349"/>
      <c r="I191" s="349"/>
      <c r="J191" s="349"/>
      <c r="K191" s="349"/>
      <c r="L191" s="349"/>
      <c r="M191" s="349"/>
      <c r="N191" s="349"/>
      <c r="O191" s="349"/>
      <c r="P191" s="349"/>
      <c r="Q191" s="349"/>
      <c r="R191" s="349"/>
      <c r="S191" s="349"/>
      <c r="T191" s="349"/>
      <c r="U191" s="349"/>
      <c r="V191" s="349"/>
      <c r="W191" s="349"/>
      <c r="X191" s="349"/>
      <c r="Y191" s="349"/>
      <c r="Z191" s="349"/>
      <c r="AA191" s="349"/>
    </row>
    <row r="192" spans="1:27" ht="38.25">
      <c r="A192" s="496"/>
      <c r="B192" s="497">
        <v>81510</v>
      </c>
      <c r="C192" s="501"/>
      <c r="D192" s="498" t="s">
        <v>2529</v>
      </c>
      <c r="E192" s="390" t="s">
        <v>2527</v>
      </c>
      <c r="F192" s="349"/>
      <c r="G192" s="349"/>
      <c r="H192" s="349"/>
      <c r="I192" s="349"/>
      <c r="J192" s="349"/>
      <c r="K192" s="349"/>
      <c r="L192" s="349"/>
      <c r="M192" s="349"/>
      <c r="N192" s="349"/>
      <c r="O192" s="349"/>
      <c r="P192" s="349"/>
      <c r="Q192" s="349"/>
      <c r="R192" s="349"/>
      <c r="S192" s="349"/>
      <c r="T192" s="349"/>
      <c r="U192" s="349"/>
      <c r="V192" s="349"/>
      <c r="W192" s="349"/>
      <c r="X192" s="349"/>
      <c r="Y192" s="349"/>
      <c r="Z192" s="349"/>
      <c r="AA192" s="349"/>
    </row>
    <row r="193" spans="1:27" ht="38.25">
      <c r="A193" s="496"/>
      <c r="B193" s="497">
        <v>81511</v>
      </c>
      <c r="C193" s="501"/>
      <c r="D193" s="498" t="s">
        <v>2530</v>
      </c>
      <c r="E193" s="390" t="s">
        <v>2527</v>
      </c>
      <c r="F193" s="349"/>
      <c r="G193" s="349"/>
      <c r="H193" s="349"/>
      <c r="I193" s="349"/>
      <c r="J193" s="349"/>
      <c r="K193" s="349"/>
      <c r="L193" s="349"/>
      <c r="M193" s="349"/>
      <c r="N193" s="349"/>
      <c r="O193" s="349"/>
      <c r="P193" s="349"/>
      <c r="Q193" s="349"/>
      <c r="R193" s="349"/>
      <c r="S193" s="349"/>
      <c r="T193" s="349"/>
      <c r="U193" s="349"/>
      <c r="V193" s="349"/>
      <c r="W193" s="349"/>
      <c r="X193" s="349"/>
      <c r="Y193" s="349"/>
      <c r="Z193" s="349"/>
      <c r="AA193" s="349"/>
    </row>
    <row r="194" spans="1:27" ht="38.25">
      <c r="A194" s="496"/>
      <c r="B194" s="497">
        <v>81513</v>
      </c>
      <c r="C194" s="501"/>
      <c r="D194" s="498" t="s">
        <v>2531</v>
      </c>
      <c r="E194" s="390" t="s">
        <v>2527</v>
      </c>
      <c r="F194" s="349"/>
      <c r="G194" s="349"/>
      <c r="H194" s="349"/>
      <c r="I194" s="349"/>
      <c r="J194" s="349"/>
      <c r="K194" s="349"/>
      <c r="L194" s="349"/>
      <c r="M194" s="349"/>
      <c r="N194" s="349"/>
      <c r="O194" s="349"/>
      <c r="P194" s="349"/>
      <c r="Q194" s="349"/>
      <c r="R194" s="349"/>
      <c r="S194" s="349"/>
      <c r="T194" s="349"/>
      <c r="U194" s="349"/>
      <c r="V194" s="349"/>
      <c r="W194" s="349"/>
      <c r="X194" s="349"/>
      <c r="Y194" s="349"/>
      <c r="Z194" s="349"/>
      <c r="AA194" s="349"/>
    </row>
    <row r="195" spans="1:27" ht="38.25">
      <c r="A195" s="496"/>
      <c r="B195" s="497">
        <v>81514</v>
      </c>
      <c r="C195" s="501"/>
      <c r="D195" s="498" t="s">
        <v>2532</v>
      </c>
      <c r="E195" s="390" t="s">
        <v>2527</v>
      </c>
      <c r="F195" s="349"/>
      <c r="G195" s="349"/>
      <c r="H195" s="349"/>
      <c r="I195" s="349"/>
      <c r="J195" s="349"/>
      <c r="K195" s="349"/>
      <c r="L195" s="349"/>
      <c r="M195" s="349"/>
      <c r="N195" s="349"/>
      <c r="O195" s="349"/>
      <c r="P195" s="349"/>
      <c r="Q195" s="349"/>
      <c r="R195" s="349"/>
      <c r="S195" s="349"/>
      <c r="T195" s="349"/>
      <c r="U195" s="349"/>
      <c r="V195" s="349"/>
      <c r="W195" s="349"/>
      <c r="X195" s="349"/>
      <c r="Y195" s="349"/>
      <c r="Z195" s="349"/>
      <c r="AA195" s="349"/>
    </row>
    <row r="196" spans="1:27" ht="38.25">
      <c r="A196" s="496"/>
      <c r="B196" s="497">
        <v>81515</v>
      </c>
      <c r="C196" s="501"/>
      <c r="D196" s="498" t="s">
        <v>2533</v>
      </c>
      <c r="E196" s="390" t="s">
        <v>2527</v>
      </c>
      <c r="F196" s="349"/>
      <c r="G196" s="349"/>
      <c r="H196" s="349"/>
      <c r="I196" s="349"/>
      <c r="J196" s="349"/>
      <c r="K196" s="349"/>
      <c r="L196" s="349"/>
      <c r="M196" s="349"/>
      <c r="N196" s="349"/>
      <c r="O196" s="349"/>
      <c r="P196" s="349"/>
      <c r="Q196" s="349"/>
      <c r="R196" s="349"/>
      <c r="S196" s="349"/>
      <c r="T196" s="349"/>
      <c r="U196" s="349"/>
      <c r="V196" s="349"/>
      <c r="W196" s="349"/>
      <c r="X196" s="349"/>
      <c r="Y196" s="349"/>
      <c r="Z196" s="349"/>
      <c r="AA196" s="349"/>
    </row>
    <row r="197" spans="1:27" ht="38.25">
      <c r="A197" s="496"/>
      <c r="B197" s="497">
        <v>81516</v>
      </c>
      <c r="C197" s="501"/>
      <c r="D197" s="498" t="s">
        <v>2534</v>
      </c>
      <c r="E197" s="390" t="s">
        <v>2527</v>
      </c>
      <c r="F197" s="349"/>
      <c r="G197" s="349"/>
      <c r="H197" s="349"/>
      <c r="I197" s="349"/>
      <c r="J197" s="349"/>
      <c r="K197" s="349"/>
      <c r="L197" s="349"/>
      <c r="M197" s="349"/>
      <c r="N197" s="349"/>
      <c r="O197" s="349"/>
      <c r="P197" s="349"/>
      <c r="Q197" s="349"/>
      <c r="R197" s="349"/>
      <c r="S197" s="349"/>
      <c r="T197" s="349"/>
      <c r="U197" s="349"/>
      <c r="V197" s="349"/>
      <c r="W197" s="349"/>
      <c r="X197" s="349"/>
      <c r="Y197" s="349"/>
      <c r="Z197" s="349"/>
      <c r="AA197" s="349"/>
    </row>
    <row r="198" spans="1:27" ht="38.25">
      <c r="A198" s="496"/>
      <c r="B198" s="497">
        <v>81517</v>
      </c>
      <c r="C198" s="399"/>
      <c r="D198" s="398" t="s">
        <v>2535</v>
      </c>
      <c r="E198" s="390" t="s">
        <v>2527</v>
      </c>
      <c r="F198" s="349"/>
      <c r="G198" s="349"/>
      <c r="H198" s="349"/>
      <c r="I198" s="349"/>
      <c r="J198" s="349"/>
      <c r="K198" s="349"/>
      <c r="L198" s="349"/>
      <c r="M198" s="349"/>
      <c r="N198" s="349"/>
      <c r="O198" s="349"/>
      <c r="P198" s="349"/>
      <c r="Q198" s="349"/>
      <c r="R198" s="349"/>
      <c r="S198" s="349"/>
      <c r="T198" s="349"/>
      <c r="U198" s="349"/>
      <c r="V198" s="349"/>
      <c r="W198" s="349"/>
      <c r="X198" s="349"/>
      <c r="Y198" s="349"/>
      <c r="Z198" s="349"/>
      <c r="AA198" s="349"/>
    </row>
    <row r="199" spans="1:27" ht="63.75">
      <c r="A199" s="496"/>
      <c r="B199" s="497">
        <v>81518</v>
      </c>
      <c r="C199" s="501"/>
      <c r="D199" s="498" t="s">
        <v>2536</v>
      </c>
      <c r="E199" s="390" t="s">
        <v>2537</v>
      </c>
      <c r="F199" s="349"/>
      <c r="G199" s="349"/>
      <c r="H199" s="349"/>
      <c r="I199" s="349"/>
      <c r="J199" s="349"/>
      <c r="K199" s="349"/>
      <c r="L199" s="349"/>
      <c r="M199" s="349"/>
      <c r="N199" s="349"/>
      <c r="O199" s="349"/>
      <c r="P199" s="349"/>
      <c r="Q199" s="349"/>
      <c r="R199" s="349"/>
      <c r="S199" s="349"/>
      <c r="T199" s="349"/>
      <c r="U199" s="349"/>
      <c r="V199" s="349"/>
      <c r="W199" s="349"/>
      <c r="X199" s="349"/>
      <c r="Y199" s="349"/>
      <c r="Z199" s="349"/>
      <c r="AA199" s="349"/>
    </row>
    <row r="200" spans="1:27" ht="25.5">
      <c r="A200" s="496"/>
      <c r="B200" s="497">
        <v>81519</v>
      </c>
      <c r="C200" s="501"/>
      <c r="D200" s="498" t="s">
        <v>2538</v>
      </c>
      <c r="E200" s="390" t="s">
        <v>2539</v>
      </c>
      <c r="F200" s="349"/>
      <c r="G200" s="349"/>
      <c r="H200" s="349"/>
      <c r="I200" s="349"/>
      <c r="J200" s="349"/>
      <c r="K200" s="349"/>
      <c r="L200" s="349"/>
      <c r="M200" s="349"/>
      <c r="N200" s="349"/>
      <c r="O200" s="349"/>
      <c r="P200" s="349"/>
      <c r="Q200" s="349"/>
      <c r="R200" s="349"/>
      <c r="S200" s="349"/>
      <c r="T200" s="349"/>
      <c r="U200" s="349"/>
      <c r="V200" s="349"/>
      <c r="W200" s="349"/>
      <c r="X200" s="349"/>
      <c r="Y200" s="349"/>
      <c r="Z200" s="349"/>
      <c r="AA200" s="349"/>
    </row>
    <row r="201" spans="1:27">
      <c r="A201" s="492">
        <v>81700</v>
      </c>
      <c r="C201" s="499"/>
      <c r="D201" s="639" t="s">
        <v>2540</v>
      </c>
      <c r="E201" s="640"/>
      <c r="F201" s="349"/>
      <c r="G201" s="349"/>
      <c r="H201" s="349"/>
      <c r="I201" s="349"/>
      <c r="J201" s="349"/>
      <c r="K201" s="349"/>
      <c r="L201" s="349"/>
      <c r="M201" s="349"/>
      <c r="N201" s="349"/>
      <c r="O201" s="349"/>
      <c r="P201" s="349"/>
      <c r="Q201" s="349"/>
      <c r="R201" s="349"/>
      <c r="S201" s="349"/>
      <c r="T201" s="349"/>
      <c r="U201" s="349"/>
      <c r="V201" s="349"/>
      <c r="W201" s="349"/>
      <c r="X201" s="349"/>
      <c r="Y201" s="349"/>
      <c r="Z201" s="349"/>
      <c r="AA201" s="349"/>
    </row>
    <row r="202" spans="1:27" ht="38.25">
      <c r="A202" s="496"/>
      <c r="B202" s="497"/>
      <c r="C202" s="497" t="s">
        <v>2541</v>
      </c>
      <c r="D202" s="398" t="s">
        <v>2542</v>
      </c>
      <c r="E202" s="390" t="s">
        <v>2543</v>
      </c>
      <c r="F202" s="349"/>
      <c r="G202" s="349"/>
      <c r="H202" s="349"/>
      <c r="I202" s="349"/>
      <c r="J202" s="349"/>
      <c r="K202" s="349"/>
      <c r="L202" s="349"/>
      <c r="M202" s="349"/>
      <c r="N202" s="349"/>
      <c r="O202" s="349"/>
      <c r="P202" s="349"/>
      <c r="Q202" s="349"/>
      <c r="R202" s="349"/>
      <c r="S202" s="349"/>
      <c r="T202" s="349"/>
      <c r="U202" s="349"/>
      <c r="V202" s="349"/>
      <c r="W202" s="349"/>
      <c r="X202" s="349"/>
      <c r="Y202" s="349"/>
      <c r="Z202" s="349"/>
      <c r="AA202" s="349"/>
    </row>
    <row r="203" spans="1:27" ht="38.25">
      <c r="A203" s="496"/>
      <c r="B203" s="497"/>
      <c r="C203" s="497" t="s">
        <v>2541</v>
      </c>
      <c r="D203" s="396" t="s">
        <v>2544</v>
      </c>
      <c r="E203" s="390" t="s">
        <v>2545</v>
      </c>
      <c r="F203" s="349"/>
      <c r="G203" s="349"/>
      <c r="H203" s="349"/>
      <c r="I203" s="349"/>
      <c r="J203" s="349"/>
      <c r="K203" s="349"/>
      <c r="L203" s="349"/>
      <c r="M203" s="349"/>
      <c r="N203" s="349"/>
      <c r="O203" s="349"/>
      <c r="P203" s="349"/>
      <c r="Q203" s="349"/>
      <c r="R203" s="349"/>
      <c r="S203" s="349"/>
      <c r="T203" s="349"/>
      <c r="U203" s="349"/>
      <c r="V203" s="349"/>
      <c r="W203" s="349"/>
      <c r="X203" s="349"/>
      <c r="Y203" s="349"/>
      <c r="Z203" s="349"/>
      <c r="AA203" s="349"/>
    </row>
    <row r="204" spans="1:27" ht="38.25">
      <c r="A204" s="496"/>
      <c r="B204" s="497">
        <v>81707</v>
      </c>
      <c r="C204" s="501"/>
      <c r="D204" s="396" t="s">
        <v>2546</v>
      </c>
      <c r="E204" s="390" t="s">
        <v>2547</v>
      </c>
      <c r="F204" s="349"/>
      <c r="G204" s="349"/>
      <c r="H204" s="349"/>
      <c r="I204" s="349"/>
      <c r="J204" s="349"/>
      <c r="K204" s="349"/>
      <c r="L204" s="349"/>
      <c r="M204" s="349"/>
      <c r="N204" s="349"/>
      <c r="O204" s="349"/>
      <c r="P204" s="349"/>
      <c r="Q204" s="349"/>
      <c r="R204" s="349"/>
      <c r="S204" s="349"/>
      <c r="T204" s="349"/>
      <c r="U204" s="349"/>
      <c r="V204" s="349"/>
      <c r="W204" s="349"/>
      <c r="X204" s="349"/>
      <c r="Y204" s="349"/>
      <c r="Z204" s="349"/>
      <c r="AA204" s="349"/>
    </row>
    <row r="205" spans="1:27" ht="51">
      <c r="A205" s="496"/>
      <c r="B205" s="497">
        <v>82212</v>
      </c>
      <c r="C205" s="498"/>
      <c r="D205" s="396" t="s">
        <v>2548</v>
      </c>
      <c r="E205" s="398" t="s">
        <v>2549</v>
      </c>
      <c r="F205" s="349"/>
      <c r="G205" s="349"/>
      <c r="H205" s="349"/>
      <c r="I205" s="349"/>
      <c r="J205" s="349"/>
      <c r="K205" s="349"/>
      <c r="L205" s="349"/>
      <c r="M205" s="349"/>
      <c r="N205" s="349"/>
      <c r="O205" s="349"/>
      <c r="P205" s="349"/>
      <c r="Q205" s="349"/>
      <c r="R205" s="349"/>
      <c r="S205" s="349"/>
      <c r="T205" s="349"/>
      <c r="U205" s="349"/>
      <c r="V205" s="349"/>
      <c r="W205" s="349"/>
      <c r="X205" s="349"/>
      <c r="Y205" s="349"/>
      <c r="Z205" s="349"/>
      <c r="AA205" s="349"/>
    </row>
    <row r="206" spans="1:27" ht="25.5">
      <c r="A206" s="496"/>
      <c r="B206" s="497"/>
      <c r="C206" s="497" t="s">
        <v>2550</v>
      </c>
      <c r="D206" s="396" t="s">
        <v>2551</v>
      </c>
      <c r="E206" s="390" t="s">
        <v>2552</v>
      </c>
      <c r="F206" s="349"/>
      <c r="G206" s="349"/>
      <c r="H206" s="349"/>
      <c r="I206" s="349"/>
      <c r="J206" s="349"/>
      <c r="K206" s="349"/>
      <c r="L206" s="349"/>
      <c r="M206" s="349"/>
      <c r="N206" s="349"/>
      <c r="O206" s="349"/>
      <c r="P206" s="349"/>
      <c r="Q206" s="349"/>
      <c r="R206" s="349"/>
      <c r="S206" s="349"/>
      <c r="T206" s="349"/>
      <c r="U206" s="349"/>
      <c r="V206" s="349"/>
      <c r="W206" s="349"/>
      <c r="X206" s="349"/>
      <c r="Y206" s="349"/>
      <c r="Z206" s="349"/>
      <c r="AA206" s="349"/>
    </row>
    <row r="207" spans="1:27" ht="51">
      <c r="A207" s="496"/>
      <c r="B207" s="497"/>
      <c r="C207" s="497" t="s">
        <v>2550</v>
      </c>
      <c r="D207" s="396" t="s">
        <v>2553</v>
      </c>
      <c r="E207" s="390" t="s">
        <v>2554</v>
      </c>
      <c r="F207" s="349"/>
      <c r="G207" s="349"/>
      <c r="H207" s="349"/>
      <c r="I207" s="349"/>
      <c r="J207" s="349"/>
      <c r="K207" s="349"/>
      <c r="L207" s="349"/>
      <c r="M207" s="349"/>
      <c r="N207" s="349"/>
      <c r="O207" s="349"/>
      <c r="P207" s="349"/>
      <c r="Q207" s="349"/>
      <c r="R207" s="349"/>
      <c r="S207" s="349"/>
      <c r="T207" s="349"/>
      <c r="U207" s="349"/>
      <c r="V207" s="349"/>
      <c r="W207" s="349"/>
      <c r="X207" s="349"/>
      <c r="Y207" s="349"/>
      <c r="Z207" s="349"/>
      <c r="AA207" s="349"/>
    </row>
    <row r="208" spans="1:27" ht="38.25">
      <c r="A208" s="496"/>
      <c r="B208" s="497"/>
      <c r="C208" s="497" t="s">
        <v>2541</v>
      </c>
      <c r="D208" s="396" t="s">
        <v>2555</v>
      </c>
      <c r="E208" s="390" t="s">
        <v>2556</v>
      </c>
      <c r="F208" s="349"/>
      <c r="G208" s="349"/>
      <c r="H208" s="349"/>
      <c r="I208" s="349"/>
      <c r="J208" s="349"/>
      <c r="K208" s="349"/>
      <c r="L208" s="349"/>
      <c r="M208" s="349"/>
      <c r="N208" s="349"/>
      <c r="O208" s="349"/>
      <c r="P208" s="349"/>
      <c r="Q208" s="349"/>
      <c r="R208" s="349"/>
      <c r="S208" s="349"/>
      <c r="T208" s="349"/>
      <c r="U208" s="349"/>
      <c r="V208" s="349"/>
      <c r="W208" s="349"/>
      <c r="X208" s="349"/>
      <c r="Y208" s="349"/>
      <c r="Z208" s="349"/>
      <c r="AA208" s="349"/>
    </row>
    <row r="209" spans="1:27" ht="38.25">
      <c r="A209" s="496"/>
      <c r="B209" s="497"/>
      <c r="C209" s="497" t="s">
        <v>2541</v>
      </c>
      <c r="D209" s="396" t="s">
        <v>2557</v>
      </c>
      <c r="E209" s="390" t="s">
        <v>2558</v>
      </c>
      <c r="F209" s="349"/>
      <c r="G209" s="349"/>
      <c r="H209" s="349"/>
      <c r="I209" s="349"/>
      <c r="J209" s="349"/>
      <c r="K209" s="349"/>
      <c r="L209" s="349"/>
      <c r="M209" s="349"/>
      <c r="N209" s="349"/>
      <c r="O209" s="349"/>
      <c r="P209" s="349"/>
      <c r="Q209" s="349"/>
      <c r="R209" s="349"/>
      <c r="S209" s="349"/>
      <c r="T209" s="349"/>
      <c r="U209" s="349"/>
      <c r="V209" s="349"/>
      <c r="W209" s="349"/>
      <c r="X209" s="349"/>
      <c r="Y209" s="349"/>
      <c r="Z209" s="349"/>
      <c r="AA209" s="349"/>
    </row>
    <row r="210" spans="1:27" ht="114.75">
      <c r="A210" s="496"/>
      <c r="B210" s="497">
        <v>81708</v>
      </c>
      <c r="C210" s="501"/>
      <c r="D210" s="396" t="s">
        <v>2559</v>
      </c>
      <c r="E210" s="390" t="s">
        <v>2560</v>
      </c>
      <c r="F210" s="349"/>
      <c r="G210" s="349"/>
      <c r="H210" s="349"/>
      <c r="I210" s="349"/>
      <c r="J210" s="349"/>
      <c r="K210" s="349"/>
      <c r="L210" s="349"/>
      <c r="M210" s="349"/>
      <c r="N210" s="349"/>
      <c r="O210" s="349"/>
      <c r="P210" s="349"/>
      <c r="Q210" s="349"/>
      <c r="R210" s="349"/>
      <c r="S210" s="349"/>
      <c r="T210" s="349"/>
      <c r="U210" s="349"/>
      <c r="V210" s="349"/>
      <c r="W210" s="349"/>
      <c r="X210" s="349"/>
      <c r="Y210" s="349"/>
      <c r="Z210" s="349"/>
      <c r="AA210" s="349"/>
    </row>
    <row r="211" spans="1:27" ht="25.5">
      <c r="A211" s="496"/>
      <c r="B211" s="497">
        <v>81709</v>
      </c>
      <c r="C211" s="501"/>
      <c r="D211" s="396" t="s">
        <v>2561</v>
      </c>
      <c r="E211" s="390" t="s">
        <v>2562</v>
      </c>
      <c r="F211" s="349"/>
      <c r="G211" s="349"/>
      <c r="H211" s="349"/>
      <c r="I211" s="349"/>
      <c r="J211" s="349"/>
      <c r="K211" s="349"/>
      <c r="L211" s="349"/>
      <c r="M211" s="349"/>
      <c r="N211" s="349"/>
      <c r="O211" s="349"/>
      <c r="P211" s="349"/>
      <c r="Q211" s="349"/>
      <c r="R211" s="349"/>
      <c r="S211" s="349"/>
      <c r="T211" s="349"/>
      <c r="U211" s="349"/>
      <c r="V211" s="349"/>
      <c r="W211" s="349"/>
      <c r="X211" s="349"/>
      <c r="Y211" s="349"/>
      <c r="Z211" s="349"/>
      <c r="AA211" s="349"/>
    </row>
    <row r="212" spans="1:27" ht="51">
      <c r="A212" s="496"/>
      <c r="B212" s="497">
        <v>81702</v>
      </c>
      <c r="C212" s="501"/>
      <c r="D212" s="396" t="s">
        <v>2563</v>
      </c>
      <c r="E212" s="390" t="s">
        <v>2564</v>
      </c>
      <c r="F212" s="349"/>
      <c r="G212" s="349"/>
      <c r="H212" s="349"/>
      <c r="I212" s="349"/>
      <c r="J212" s="349"/>
      <c r="K212" s="349"/>
      <c r="L212" s="349"/>
      <c r="M212" s="349"/>
      <c r="N212" s="349"/>
      <c r="O212" s="349"/>
      <c r="P212" s="349"/>
      <c r="Q212" s="349"/>
      <c r="R212" s="349"/>
      <c r="S212" s="349"/>
      <c r="T212" s="349"/>
      <c r="U212" s="349"/>
      <c r="V212" s="349"/>
      <c r="W212" s="349"/>
      <c r="X212" s="349"/>
      <c r="Y212" s="349"/>
      <c r="Z212" s="349"/>
      <c r="AA212" s="349"/>
    </row>
    <row r="213" spans="1:27" ht="25.5">
      <c r="A213" s="496"/>
      <c r="B213" s="497">
        <v>81705</v>
      </c>
      <c r="C213" s="501"/>
      <c r="D213" s="396" t="s">
        <v>2565</v>
      </c>
      <c r="E213" s="390" t="s">
        <v>2566</v>
      </c>
      <c r="F213" s="349"/>
      <c r="G213" s="349"/>
      <c r="H213" s="349"/>
      <c r="I213" s="349"/>
      <c r="J213" s="349"/>
      <c r="K213" s="349"/>
      <c r="L213" s="349"/>
      <c r="M213" s="349"/>
      <c r="N213" s="349"/>
      <c r="O213" s="349"/>
      <c r="P213" s="349"/>
      <c r="Q213" s="349"/>
      <c r="R213" s="349"/>
      <c r="S213" s="349"/>
      <c r="T213" s="349"/>
      <c r="U213" s="349"/>
      <c r="V213" s="349"/>
      <c r="W213" s="349"/>
      <c r="X213" s="349"/>
      <c r="Y213" s="349"/>
      <c r="Z213" s="349"/>
      <c r="AA213" s="349"/>
    </row>
    <row r="214" spans="1:27" ht="25.5">
      <c r="A214" s="496"/>
      <c r="B214" s="497"/>
      <c r="C214" s="497" t="s">
        <v>2567</v>
      </c>
      <c r="D214" s="396" t="s">
        <v>2568</v>
      </c>
      <c r="E214" s="390" t="s">
        <v>2569</v>
      </c>
      <c r="F214" s="349"/>
      <c r="G214" s="349"/>
      <c r="H214" s="349"/>
      <c r="I214" s="349"/>
      <c r="J214" s="349"/>
      <c r="K214" s="349"/>
      <c r="L214" s="349"/>
      <c r="M214" s="349"/>
      <c r="N214" s="349"/>
      <c r="O214" s="349"/>
      <c r="P214" s="349"/>
      <c r="Q214" s="349"/>
      <c r="R214" s="349"/>
      <c r="S214" s="349"/>
      <c r="T214" s="349"/>
      <c r="U214" s="349"/>
      <c r="V214" s="349"/>
      <c r="W214" s="349"/>
      <c r="X214" s="349"/>
      <c r="Y214" s="349"/>
      <c r="Z214" s="349"/>
      <c r="AA214" s="349"/>
    </row>
    <row r="215" spans="1:27" ht="25.5">
      <c r="A215" s="496"/>
      <c r="B215" s="497"/>
      <c r="C215" s="497" t="s">
        <v>2567</v>
      </c>
      <c r="D215" s="396" t="s">
        <v>2570</v>
      </c>
      <c r="E215" s="390" t="s">
        <v>2571</v>
      </c>
      <c r="F215" s="349"/>
      <c r="G215" s="349"/>
      <c r="H215" s="349"/>
      <c r="I215" s="349"/>
      <c r="J215" s="349"/>
      <c r="K215" s="349"/>
      <c r="L215" s="349"/>
      <c r="M215" s="349"/>
      <c r="N215" s="349"/>
      <c r="O215" s="349"/>
      <c r="P215" s="349"/>
      <c r="Q215" s="349"/>
      <c r="R215" s="349"/>
      <c r="S215" s="349"/>
      <c r="T215" s="349"/>
      <c r="U215" s="349"/>
      <c r="V215" s="349"/>
      <c r="W215" s="349"/>
      <c r="X215" s="349"/>
      <c r="Y215" s="349"/>
      <c r="Z215" s="349"/>
      <c r="AA215" s="349"/>
    </row>
    <row r="216" spans="1:27" ht="38.25">
      <c r="A216" s="496"/>
      <c r="B216" s="497">
        <v>81703</v>
      </c>
      <c r="C216" s="501"/>
      <c r="D216" s="396" t="s">
        <v>2572</v>
      </c>
      <c r="E216" s="390" t="s">
        <v>2573</v>
      </c>
      <c r="F216" s="349"/>
      <c r="G216" s="349"/>
      <c r="H216" s="349"/>
      <c r="I216" s="349"/>
      <c r="J216" s="349"/>
      <c r="K216" s="349"/>
      <c r="L216" s="349"/>
      <c r="M216" s="349"/>
      <c r="N216" s="349"/>
      <c r="O216" s="349"/>
      <c r="P216" s="349"/>
      <c r="Q216" s="349"/>
      <c r="R216" s="349"/>
      <c r="S216" s="349"/>
      <c r="T216" s="349"/>
      <c r="U216" s="349"/>
      <c r="V216" s="349"/>
      <c r="W216" s="349"/>
      <c r="X216" s="349"/>
      <c r="Y216" s="349"/>
      <c r="Z216" s="349"/>
      <c r="AA216" s="349"/>
    </row>
    <row r="217" spans="1:27" ht="38.25">
      <c r="A217" s="496"/>
      <c r="B217" s="497"/>
      <c r="C217" s="497" t="s">
        <v>2567</v>
      </c>
      <c r="D217" s="396" t="s">
        <v>2574</v>
      </c>
      <c r="E217" s="390" t="s">
        <v>2575</v>
      </c>
      <c r="F217" s="349"/>
      <c r="G217" s="349"/>
      <c r="H217" s="349"/>
      <c r="I217" s="349"/>
      <c r="J217" s="349"/>
      <c r="K217" s="349"/>
      <c r="L217" s="349"/>
      <c r="M217" s="349"/>
      <c r="N217" s="349"/>
      <c r="O217" s="349"/>
      <c r="P217" s="349"/>
      <c r="Q217" s="349"/>
      <c r="R217" s="349"/>
      <c r="S217" s="349"/>
      <c r="T217" s="349"/>
      <c r="U217" s="349"/>
      <c r="V217" s="349"/>
      <c r="W217" s="349"/>
      <c r="X217" s="349"/>
      <c r="Y217" s="349"/>
      <c r="Z217" s="349"/>
      <c r="AA217" s="349"/>
    </row>
    <row r="218" spans="1:27" ht="38.25">
      <c r="A218" s="496"/>
      <c r="B218" s="497"/>
      <c r="C218" s="497" t="s">
        <v>2567</v>
      </c>
      <c r="D218" s="396" t="s">
        <v>2576</v>
      </c>
      <c r="E218" s="390" t="s">
        <v>2577</v>
      </c>
      <c r="F218" s="349"/>
      <c r="G218" s="349"/>
      <c r="H218" s="349"/>
      <c r="I218" s="349"/>
      <c r="J218" s="349"/>
      <c r="K218" s="349"/>
      <c r="L218" s="349"/>
      <c r="M218" s="349"/>
      <c r="N218" s="349"/>
      <c r="O218" s="349"/>
      <c r="P218" s="349"/>
      <c r="Q218" s="349"/>
      <c r="R218" s="349"/>
      <c r="S218" s="349"/>
      <c r="T218" s="349"/>
      <c r="U218" s="349"/>
      <c r="V218" s="349"/>
      <c r="W218" s="349"/>
      <c r="X218" s="349"/>
      <c r="Y218" s="349"/>
      <c r="Z218" s="349"/>
      <c r="AA218" s="349"/>
    </row>
    <row r="219" spans="1:27" ht="38.25">
      <c r="A219" s="496"/>
      <c r="B219" s="497"/>
      <c r="C219" s="497" t="s">
        <v>2567</v>
      </c>
      <c r="D219" s="396" t="s">
        <v>2578</v>
      </c>
      <c r="E219" s="390" t="s">
        <v>2579</v>
      </c>
      <c r="F219" s="349"/>
      <c r="G219" s="349"/>
      <c r="H219" s="349"/>
      <c r="I219" s="349"/>
      <c r="J219" s="349"/>
      <c r="K219" s="349"/>
      <c r="L219" s="349"/>
      <c r="M219" s="349"/>
      <c r="N219" s="349"/>
      <c r="O219" s="349"/>
      <c r="P219" s="349"/>
      <c r="Q219" s="349"/>
      <c r="R219" s="349"/>
      <c r="S219" s="349"/>
      <c r="T219" s="349"/>
      <c r="U219" s="349"/>
      <c r="V219" s="349"/>
      <c r="W219" s="349"/>
      <c r="X219" s="349"/>
      <c r="Y219" s="349"/>
      <c r="Z219" s="349"/>
      <c r="AA219" s="349"/>
    </row>
    <row r="220" spans="1:27" ht="25.5">
      <c r="A220" s="496"/>
      <c r="B220" s="497"/>
      <c r="C220" s="497" t="s">
        <v>2567</v>
      </c>
      <c r="D220" s="396" t="s">
        <v>2580</v>
      </c>
      <c r="E220" s="390" t="s">
        <v>2581</v>
      </c>
      <c r="F220" s="349"/>
      <c r="G220" s="349"/>
      <c r="H220" s="349"/>
      <c r="I220" s="349"/>
      <c r="J220" s="349"/>
      <c r="K220" s="349"/>
      <c r="L220" s="349"/>
      <c r="M220" s="349"/>
      <c r="N220" s="349"/>
      <c r="O220" s="349"/>
      <c r="P220" s="349"/>
      <c r="Q220" s="349"/>
      <c r="R220" s="349"/>
      <c r="S220" s="349"/>
      <c r="T220" s="349"/>
      <c r="U220" s="349"/>
      <c r="V220" s="349"/>
      <c r="W220" s="349"/>
      <c r="X220" s="349"/>
      <c r="Y220" s="349"/>
      <c r="Z220" s="349"/>
      <c r="AA220" s="349"/>
    </row>
    <row r="221" spans="1:27" ht="38.25">
      <c r="A221" s="496"/>
      <c r="B221" s="497"/>
      <c r="C221" s="497" t="s">
        <v>2567</v>
      </c>
      <c r="D221" s="396" t="s">
        <v>2582</v>
      </c>
      <c r="E221" s="390" t="s">
        <v>2583</v>
      </c>
      <c r="F221" s="349"/>
      <c r="G221" s="349"/>
      <c r="H221" s="349"/>
      <c r="I221" s="349"/>
      <c r="J221" s="349"/>
      <c r="K221" s="349"/>
      <c r="L221" s="349"/>
      <c r="M221" s="349"/>
      <c r="N221" s="349"/>
      <c r="O221" s="349"/>
      <c r="P221" s="349"/>
      <c r="Q221" s="349"/>
      <c r="R221" s="349"/>
      <c r="S221" s="349"/>
      <c r="T221" s="349"/>
      <c r="U221" s="349"/>
      <c r="V221" s="349"/>
      <c r="W221" s="349"/>
      <c r="X221" s="349"/>
      <c r="Y221" s="349"/>
      <c r="Z221" s="349"/>
      <c r="AA221" s="349"/>
    </row>
    <row r="222" spans="1:27" ht="51">
      <c r="A222" s="496"/>
      <c r="B222" s="497"/>
      <c r="C222" s="497" t="s">
        <v>2567</v>
      </c>
      <c r="D222" s="396" t="s">
        <v>2584</v>
      </c>
      <c r="E222" s="390" t="s">
        <v>2585</v>
      </c>
      <c r="F222" s="349"/>
      <c r="G222" s="349"/>
      <c r="H222" s="349"/>
      <c r="I222" s="349"/>
      <c r="J222" s="349"/>
      <c r="K222" s="349"/>
      <c r="L222" s="349"/>
      <c r="M222" s="349"/>
      <c r="N222" s="349"/>
      <c r="O222" s="349"/>
      <c r="P222" s="349"/>
      <c r="Q222" s="349"/>
      <c r="R222" s="349"/>
      <c r="S222" s="349"/>
      <c r="T222" s="349"/>
      <c r="U222" s="349"/>
      <c r="V222" s="349"/>
      <c r="W222" s="349"/>
      <c r="X222" s="349"/>
      <c r="Y222" s="349"/>
      <c r="Z222" s="349"/>
      <c r="AA222" s="349"/>
    </row>
    <row r="223" spans="1:27" ht="51">
      <c r="A223" s="496"/>
      <c r="B223" s="497">
        <v>81710</v>
      </c>
      <c r="C223" s="501"/>
      <c r="D223" s="500" t="s">
        <v>2586</v>
      </c>
      <c r="E223" s="390" t="s">
        <v>2587</v>
      </c>
      <c r="F223" s="349"/>
      <c r="G223" s="349"/>
      <c r="H223" s="349"/>
      <c r="I223" s="349"/>
      <c r="J223" s="349"/>
      <c r="K223" s="349"/>
      <c r="L223" s="349"/>
      <c r="M223" s="349"/>
      <c r="N223" s="349"/>
      <c r="O223" s="349"/>
      <c r="P223" s="349"/>
      <c r="Q223" s="349"/>
      <c r="R223" s="349"/>
      <c r="S223" s="349"/>
      <c r="T223" s="349"/>
      <c r="U223" s="349"/>
      <c r="V223" s="349"/>
      <c r="W223" s="349"/>
      <c r="X223" s="349"/>
      <c r="Y223" s="349"/>
      <c r="Z223" s="349"/>
      <c r="AA223" s="349"/>
    </row>
    <row r="224" spans="1:27" ht="25.5">
      <c r="A224" s="496"/>
      <c r="B224" s="497"/>
      <c r="C224" s="497" t="s">
        <v>2567</v>
      </c>
      <c r="D224" s="396" t="s">
        <v>2588</v>
      </c>
      <c r="E224" s="390" t="s">
        <v>2589</v>
      </c>
      <c r="F224" s="349"/>
      <c r="G224" s="349"/>
      <c r="H224" s="349"/>
      <c r="I224" s="349"/>
      <c r="J224" s="349"/>
      <c r="K224" s="349"/>
      <c r="L224" s="349"/>
      <c r="M224" s="349"/>
      <c r="N224" s="349"/>
      <c r="O224" s="349"/>
      <c r="P224" s="349"/>
      <c r="Q224" s="349"/>
      <c r="R224" s="349"/>
      <c r="S224" s="349"/>
      <c r="T224" s="349"/>
      <c r="U224" s="349"/>
      <c r="V224" s="349"/>
      <c r="W224" s="349"/>
      <c r="X224" s="349"/>
      <c r="Y224" s="349"/>
      <c r="Z224" s="349"/>
      <c r="AA224" s="349"/>
    </row>
    <row r="225" spans="1:27" ht="38.25">
      <c r="A225" s="496"/>
      <c r="B225" s="497"/>
      <c r="C225" s="497" t="s">
        <v>2567</v>
      </c>
      <c r="D225" s="398" t="s">
        <v>2590</v>
      </c>
      <c r="E225" s="390" t="s">
        <v>2591</v>
      </c>
      <c r="F225" s="349"/>
      <c r="G225" s="349"/>
      <c r="H225" s="349"/>
      <c r="I225" s="349"/>
      <c r="J225" s="349"/>
      <c r="K225" s="349"/>
      <c r="L225" s="349"/>
      <c r="M225" s="349"/>
      <c r="N225" s="349"/>
      <c r="O225" s="349"/>
      <c r="P225" s="349"/>
      <c r="Q225" s="349"/>
      <c r="R225" s="349"/>
      <c r="S225" s="349"/>
      <c r="T225" s="349"/>
      <c r="U225" s="349"/>
      <c r="V225" s="349"/>
      <c r="W225" s="349"/>
      <c r="X225" s="349"/>
      <c r="Y225" s="349"/>
      <c r="Z225" s="349"/>
      <c r="AA225" s="349"/>
    </row>
    <row r="226" spans="1:27">
      <c r="A226" s="492">
        <v>81800</v>
      </c>
      <c r="C226" s="499"/>
      <c r="D226" s="639" t="s">
        <v>2592</v>
      </c>
      <c r="E226" s="640"/>
      <c r="F226" s="349"/>
      <c r="G226" s="349"/>
      <c r="H226" s="349"/>
      <c r="I226" s="349"/>
      <c r="J226" s="349"/>
      <c r="K226" s="349"/>
      <c r="L226" s="349"/>
      <c r="M226" s="349"/>
      <c r="N226" s="349"/>
      <c r="O226" s="349"/>
      <c r="P226" s="349"/>
      <c r="Q226" s="349"/>
      <c r="R226" s="349"/>
      <c r="S226" s="349"/>
      <c r="T226" s="349"/>
      <c r="U226" s="349"/>
      <c r="V226" s="349"/>
      <c r="W226" s="349"/>
      <c r="X226" s="349"/>
      <c r="Y226" s="349"/>
      <c r="Z226" s="349"/>
      <c r="AA226" s="349"/>
    </row>
    <row r="227" spans="1:27" ht="63.75">
      <c r="A227" s="496"/>
      <c r="B227" s="497">
        <v>80219</v>
      </c>
      <c r="C227" s="501"/>
      <c r="D227" s="498" t="s">
        <v>2593</v>
      </c>
      <c r="E227" s="390" t="s">
        <v>2594</v>
      </c>
      <c r="F227" s="347"/>
      <c r="G227" s="347"/>
      <c r="H227" s="347"/>
      <c r="I227" s="347"/>
      <c r="J227" s="347"/>
      <c r="K227" s="347"/>
      <c r="L227" s="347"/>
      <c r="M227" s="347"/>
      <c r="N227" s="347"/>
      <c r="O227" s="347"/>
      <c r="P227" s="347"/>
      <c r="Q227" s="347"/>
      <c r="R227" s="347"/>
      <c r="S227" s="347"/>
      <c r="T227" s="347"/>
      <c r="U227" s="347"/>
      <c r="V227" s="347"/>
      <c r="W227" s="347"/>
      <c r="X227" s="347"/>
      <c r="Y227" s="347"/>
      <c r="Z227" s="347"/>
      <c r="AA227" s="347"/>
    </row>
    <row r="228" spans="1:27" ht="191.25">
      <c r="A228" s="496"/>
      <c r="B228" s="497">
        <v>80233</v>
      </c>
      <c r="C228" s="501"/>
      <c r="D228" s="500" t="s">
        <v>2595</v>
      </c>
      <c r="E228" s="390" t="s">
        <v>2596</v>
      </c>
      <c r="F228" s="347"/>
      <c r="G228" s="347"/>
      <c r="H228" s="347"/>
      <c r="I228" s="347"/>
      <c r="J228" s="347"/>
      <c r="K228" s="347"/>
      <c r="L228" s="347"/>
      <c r="M228" s="347"/>
      <c r="N228" s="347"/>
      <c r="O228" s="347"/>
      <c r="P228" s="347"/>
      <c r="Q228" s="347"/>
      <c r="R228" s="347"/>
      <c r="S228" s="347"/>
      <c r="T228" s="347"/>
      <c r="U228" s="347"/>
      <c r="V228" s="347"/>
      <c r="W228" s="347"/>
      <c r="X228" s="347"/>
      <c r="Y228" s="347"/>
      <c r="Z228" s="347"/>
      <c r="AA228" s="347"/>
    </row>
    <row r="229" spans="1:27" ht="89.25">
      <c r="A229" s="502"/>
      <c r="B229" s="501" t="s">
        <v>2597</v>
      </c>
      <c r="C229" s="501"/>
      <c r="D229" s="498" t="s">
        <v>2211</v>
      </c>
      <c r="E229" s="390" t="s">
        <v>2598</v>
      </c>
      <c r="F229" s="347"/>
      <c r="G229" s="347"/>
      <c r="H229" s="347"/>
      <c r="I229" s="347"/>
      <c r="J229" s="347"/>
      <c r="K229" s="347"/>
      <c r="L229" s="347"/>
      <c r="M229" s="347"/>
      <c r="N229" s="347"/>
      <c r="O229" s="347"/>
      <c r="P229" s="347"/>
      <c r="Q229" s="347"/>
      <c r="R229" s="347"/>
      <c r="S229" s="347"/>
      <c r="T229" s="347"/>
      <c r="U229" s="347"/>
      <c r="V229" s="347"/>
      <c r="W229" s="347"/>
      <c r="X229" s="347"/>
      <c r="Y229" s="347"/>
      <c r="Z229" s="347"/>
      <c r="AA229" s="347"/>
    </row>
    <row r="230" spans="1:27" ht="51">
      <c r="A230" s="496"/>
      <c r="B230" s="497">
        <v>80312</v>
      </c>
      <c r="C230" s="501"/>
      <c r="D230" s="500" t="s">
        <v>2241</v>
      </c>
      <c r="E230" s="390" t="s">
        <v>2599</v>
      </c>
      <c r="F230" s="347"/>
      <c r="G230" s="347"/>
      <c r="H230" s="347"/>
      <c r="I230" s="347"/>
      <c r="J230" s="347"/>
      <c r="K230" s="347"/>
      <c r="L230" s="347"/>
      <c r="M230" s="347"/>
      <c r="N230" s="347"/>
      <c r="O230" s="347"/>
      <c r="P230" s="347"/>
      <c r="Q230" s="347"/>
      <c r="R230" s="347"/>
      <c r="S230" s="347"/>
      <c r="T230" s="347"/>
      <c r="U230" s="347"/>
      <c r="V230" s="347"/>
      <c r="W230" s="347"/>
      <c r="X230" s="347"/>
      <c r="Y230" s="347"/>
      <c r="Z230" s="347"/>
      <c r="AA230" s="347"/>
    </row>
    <row r="231" spans="1:27" ht="63.75">
      <c r="A231" s="496"/>
      <c r="B231" s="497">
        <v>80316</v>
      </c>
      <c r="C231" s="501"/>
      <c r="D231" s="498" t="s">
        <v>2600</v>
      </c>
      <c r="E231" s="390" t="s">
        <v>2601</v>
      </c>
      <c r="F231" s="347"/>
      <c r="G231" s="347"/>
      <c r="H231" s="347"/>
      <c r="I231" s="347"/>
      <c r="J231" s="347"/>
      <c r="K231" s="347"/>
      <c r="L231" s="347"/>
      <c r="M231" s="347"/>
      <c r="N231" s="347"/>
      <c r="O231" s="347"/>
      <c r="P231" s="347"/>
      <c r="Q231" s="347"/>
      <c r="R231" s="347"/>
      <c r="S231" s="347"/>
      <c r="T231" s="347"/>
      <c r="U231" s="347"/>
      <c r="V231" s="347"/>
      <c r="W231" s="347"/>
      <c r="X231" s="347"/>
      <c r="Y231" s="347"/>
      <c r="Z231" s="347"/>
      <c r="AA231" s="347"/>
    </row>
    <row r="232" spans="1:27" ht="127.5">
      <c r="A232" s="496"/>
      <c r="B232" s="497">
        <v>81605</v>
      </c>
      <c r="C232" s="501"/>
      <c r="D232" s="498" t="s">
        <v>2602</v>
      </c>
      <c r="E232" s="390" t="s">
        <v>2603</v>
      </c>
      <c r="F232" s="347"/>
      <c r="G232" s="347"/>
      <c r="H232" s="347"/>
      <c r="I232" s="347"/>
      <c r="J232" s="347"/>
      <c r="K232" s="347"/>
      <c r="L232" s="347"/>
      <c r="M232" s="347"/>
      <c r="N232" s="347"/>
      <c r="O232" s="347"/>
      <c r="P232" s="347"/>
      <c r="Q232" s="347"/>
      <c r="R232" s="347"/>
      <c r="S232" s="347"/>
      <c r="T232" s="347"/>
      <c r="U232" s="347"/>
      <c r="V232" s="347"/>
      <c r="W232" s="347"/>
      <c r="X232" s="347"/>
      <c r="Y232" s="347"/>
      <c r="Z232" s="347"/>
      <c r="AA232" s="347"/>
    </row>
    <row r="233" spans="1:27" ht="51">
      <c r="A233" s="496"/>
      <c r="B233" s="497">
        <v>81801</v>
      </c>
      <c r="C233" s="501"/>
      <c r="D233" s="498" t="s">
        <v>2604</v>
      </c>
      <c r="E233" s="390" t="s">
        <v>2605</v>
      </c>
      <c r="F233" s="347"/>
      <c r="G233" s="347"/>
      <c r="H233" s="347"/>
      <c r="I233" s="347"/>
      <c r="J233" s="347"/>
      <c r="K233" s="347"/>
      <c r="L233" s="347"/>
      <c r="M233" s="347"/>
      <c r="N233" s="347"/>
      <c r="O233" s="347"/>
      <c r="P233" s="347"/>
      <c r="Q233" s="347"/>
      <c r="R233" s="347"/>
      <c r="S233" s="347"/>
      <c r="T233" s="347"/>
      <c r="U233" s="347"/>
      <c r="V233" s="347"/>
      <c r="W233" s="347"/>
      <c r="X233" s="347"/>
      <c r="Y233" s="347"/>
      <c r="Z233" s="347"/>
      <c r="AA233" s="347"/>
    </row>
    <row r="234" spans="1:27" ht="51">
      <c r="A234" s="496"/>
      <c r="B234" s="497">
        <v>81802</v>
      </c>
      <c r="C234" s="501"/>
      <c r="D234" s="498" t="s">
        <v>2606</v>
      </c>
      <c r="E234" s="390" t="s">
        <v>2607</v>
      </c>
      <c r="F234" s="347"/>
      <c r="G234" s="347"/>
      <c r="H234" s="347"/>
      <c r="I234" s="347"/>
      <c r="J234" s="347"/>
      <c r="K234" s="347"/>
      <c r="L234" s="347"/>
      <c r="M234" s="347"/>
      <c r="N234" s="347"/>
      <c r="O234" s="347"/>
      <c r="P234" s="347"/>
      <c r="Q234" s="347"/>
      <c r="R234" s="347"/>
      <c r="S234" s="347"/>
      <c r="T234" s="347"/>
      <c r="U234" s="347"/>
      <c r="V234" s="347"/>
      <c r="W234" s="347"/>
      <c r="X234" s="347"/>
      <c r="Y234" s="347"/>
      <c r="Z234" s="347"/>
      <c r="AA234" s="347"/>
    </row>
    <row r="235" spans="1:27" ht="51">
      <c r="A235" s="496"/>
      <c r="B235" s="497">
        <v>81803</v>
      </c>
      <c r="C235" s="501"/>
      <c r="D235" s="498" t="s">
        <v>2608</v>
      </c>
      <c r="E235" s="390" t="s">
        <v>2609</v>
      </c>
      <c r="F235" s="347"/>
      <c r="G235" s="347"/>
      <c r="H235" s="347"/>
      <c r="I235" s="347"/>
      <c r="J235" s="347"/>
      <c r="K235" s="347"/>
      <c r="L235" s="347"/>
      <c r="M235" s="347"/>
      <c r="N235" s="347"/>
      <c r="O235" s="347"/>
      <c r="P235" s="347"/>
      <c r="Q235" s="347"/>
      <c r="R235" s="347"/>
      <c r="S235" s="347"/>
      <c r="T235" s="347"/>
      <c r="U235" s="347"/>
      <c r="V235" s="347"/>
      <c r="W235" s="347"/>
      <c r="X235" s="347"/>
      <c r="Y235" s="347"/>
      <c r="Z235" s="347"/>
      <c r="AA235" s="347"/>
    </row>
    <row r="236" spans="1:27" ht="76.5">
      <c r="A236" s="496"/>
      <c r="B236" s="497">
        <v>81804</v>
      </c>
      <c r="C236" s="501"/>
      <c r="D236" s="498" t="s">
        <v>2610</v>
      </c>
      <c r="E236" s="390" t="s">
        <v>2611</v>
      </c>
      <c r="F236" s="347"/>
      <c r="G236" s="347"/>
      <c r="H236" s="347"/>
      <c r="I236" s="347"/>
      <c r="J236" s="347"/>
      <c r="K236" s="347"/>
      <c r="L236" s="347"/>
      <c r="M236" s="347"/>
      <c r="N236" s="347"/>
      <c r="O236" s="347"/>
      <c r="P236" s="347"/>
      <c r="Q236" s="347"/>
      <c r="R236" s="347"/>
      <c r="S236" s="347"/>
      <c r="T236" s="347"/>
      <c r="U236" s="347"/>
      <c r="V236" s="347"/>
      <c r="W236" s="347"/>
      <c r="X236" s="347"/>
      <c r="Y236" s="347"/>
      <c r="Z236" s="347"/>
      <c r="AA236" s="347"/>
    </row>
    <row r="237" spans="1:27" ht="63.75">
      <c r="A237" s="496"/>
      <c r="B237" s="497">
        <v>81805</v>
      </c>
      <c r="C237" s="501"/>
      <c r="D237" s="498" t="s">
        <v>2612</v>
      </c>
      <c r="E237" s="390" t="s">
        <v>2613</v>
      </c>
      <c r="F237" s="347"/>
      <c r="G237" s="347"/>
      <c r="H237" s="347"/>
      <c r="I237" s="347"/>
      <c r="J237" s="347"/>
      <c r="K237" s="347"/>
      <c r="L237" s="347"/>
      <c r="M237" s="347"/>
      <c r="N237" s="347"/>
      <c r="O237" s="347"/>
      <c r="P237" s="347"/>
      <c r="Q237" s="347"/>
      <c r="R237" s="347"/>
      <c r="S237" s="347"/>
      <c r="T237" s="347"/>
      <c r="U237" s="347"/>
      <c r="V237" s="347"/>
      <c r="W237" s="347"/>
      <c r="X237" s="347"/>
      <c r="Y237" s="347"/>
      <c r="Z237" s="347"/>
      <c r="AA237" s="347"/>
    </row>
    <row r="238" spans="1:27" ht="102">
      <c r="A238" s="496"/>
      <c r="B238" s="497">
        <v>81806</v>
      </c>
      <c r="C238" s="501"/>
      <c r="D238" s="498" t="s">
        <v>2614</v>
      </c>
      <c r="E238" s="390" t="s">
        <v>2615</v>
      </c>
      <c r="F238" s="347"/>
      <c r="G238" s="347"/>
      <c r="H238" s="347"/>
      <c r="I238" s="347"/>
      <c r="J238" s="347"/>
      <c r="K238" s="347"/>
      <c r="L238" s="347"/>
      <c r="M238" s="347"/>
      <c r="N238" s="347"/>
      <c r="O238" s="347"/>
      <c r="P238" s="347"/>
      <c r="Q238" s="347"/>
      <c r="R238" s="347"/>
      <c r="S238" s="347"/>
      <c r="T238" s="347"/>
      <c r="U238" s="347"/>
      <c r="V238" s="347"/>
      <c r="W238" s="347"/>
      <c r="X238" s="347"/>
      <c r="Y238" s="347"/>
      <c r="Z238" s="347"/>
      <c r="AA238" s="347"/>
    </row>
    <row r="239" spans="1:27" ht="51">
      <c r="A239" s="496"/>
      <c r="B239" s="497">
        <v>81807</v>
      </c>
      <c r="C239" s="501"/>
      <c r="D239" s="498" t="s">
        <v>2616</v>
      </c>
      <c r="E239" s="390" t="s">
        <v>2617</v>
      </c>
      <c r="F239" s="347"/>
      <c r="G239" s="347"/>
      <c r="H239" s="347"/>
      <c r="I239" s="347"/>
      <c r="J239" s="347"/>
      <c r="K239" s="347"/>
      <c r="L239" s="347"/>
      <c r="M239" s="347"/>
      <c r="N239" s="347"/>
      <c r="O239" s="347"/>
      <c r="P239" s="347"/>
      <c r="Q239" s="347"/>
      <c r="R239" s="347"/>
      <c r="S239" s="347"/>
      <c r="T239" s="347"/>
      <c r="U239" s="347"/>
      <c r="V239" s="347"/>
      <c r="W239" s="347"/>
      <c r="X239" s="347"/>
      <c r="Y239" s="347"/>
      <c r="Z239" s="347"/>
      <c r="AA239" s="347"/>
    </row>
    <row r="240" spans="1:27" ht="51">
      <c r="A240" s="496"/>
      <c r="B240" s="497">
        <v>81808</v>
      </c>
      <c r="C240" s="501"/>
      <c r="D240" s="498" t="s">
        <v>2618</v>
      </c>
      <c r="E240" s="390" t="s">
        <v>2619</v>
      </c>
      <c r="F240" s="347"/>
      <c r="G240" s="347"/>
      <c r="H240" s="347"/>
      <c r="I240" s="347"/>
      <c r="J240" s="347"/>
      <c r="K240" s="347"/>
      <c r="L240" s="347"/>
      <c r="M240" s="347"/>
      <c r="N240" s="347"/>
      <c r="O240" s="347"/>
      <c r="P240" s="347"/>
      <c r="Q240" s="347"/>
      <c r="R240" s="347"/>
      <c r="S240" s="347"/>
      <c r="T240" s="347"/>
      <c r="U240" s="347"/>
      <c r="V240" s="347"/>
      <c r="W240" s="347"/>
      <c r="X240" s="347"/>
      <c r="Y240" s="347"/>
      <c r="Z240" s="347"/>
      <c r="AA240" s="347"/>
    </row>
    <row r="241" spans="1:27" ht="114.75">
      <c r="A241" s="496"/>
      <c r="B241" s="497">
        <v>81810</v>
      </c>
      <c r="C241" s="501"/>
      <c r="D241" s="498" t="s">
        <v>2620</v>
      </c>
      <c r="E241" s="390" t="s">
        <v>2621</v>
      </c>
      <c r="F241" s="347"/>
      <c r="G241" s="347"/>
      <c r="H241" s="347"/>
      <c r="I241" s="347"/>
      <c r="J241" s="347"/>
      <c r="K241" s="347"/>
      <c r="L241" s="347"/>
      <c r="M241" s="347"/>
      <c r="N241" s="347"/>
      <c r="O241" s="347"/>
      <c r="P241" s="347"/>
      <c r="Q241" s="347"/>
      <c r="R241" s="347"/>
      <c r="S241" s="347"/>
      <c r="T241" s="347"/>
      <c r="U241" s="347"/>
      <c r="V241" s="347"/>
      <c r="W241" s="347"/>
      <c r="X241" s="347"/>
      <c r="Y241" s="347"/>
      <c r="Z241" s="347"/>
      <c r="AA241" s="347"/>
    </row>
    <row r="242" spans="1:27" ht="127.5">
      <c r="A242" s="496"/>
      <c r="B242" s="497">
        <v>81812</v>
      </c>
      <c r="C242" s="501"/>
      <c r="D242" s="498" t="s">
        <v>2622</v>
      </c>
      <c r="E242" s="390" t="s">
        <v>2623</v>
      </c>
      <c r="F242" s="347"/>
      <c r="G242" s="347"/>
      <c r="H242" s="347"/>
      <c r="I242" s="347"/>
      <c r="J242" s="347"/>
      <c r="K242" s="347"/>
      <c r="L242" s="347"/>
      <c r="M242" s="347"/>
      <c r="N242" s="347"/>
      <c r="O242" s="347"/>
      <c r="P242" s="347"/>
      <c r="Q242" s="347"/>
      <c r="R242" s="347"/>
      <c r="S242" s="347"/>
      <c r="T242" s="347"/>
      <c r="U242" s="347"/>
      <c r="V242" s="347"/>
      <c r="W242" s="347"/>
      <c r="X242" s="347"/>
      <c r="Y242" s="347"/>
      <c r="Z242" s="347"/>
      <c r="AA242" s="347"/>
    </row>
    <row r="243" spans="1:27" ht="76.5">
      <c r="A243" s="496"/>
      <c r="B243" s="497">
        <v>81816</v>
      </c>
      <c r="C243" s="501"/>
      <c r="D243" s="498" t="s">
        <v>2624</v>
      </c>
      <c r="E243" s="390" t="s">
        <v>2625</v>
      </c>
      <c r="F243" s="347"/>
      <c r="G243" s="347"/>
      <c r="H243" s="347"/>
      <c r="I243" s="347"/>
      <c r="J243" s="347"/>
      <c r="K243" s="347"/>
      <c r="L243" s="347"/>
      <c r="M243" s="347"/>
      <c r="N243" s="347"/>
      <c r="O243" s="347"/>
      <c r="P243" s="347"/>
      <c r="Q243" s="347"/>
      <c r="R243" s="347"/>
      <c r="S243" s="347"/>
      <c r="T243" s="347"/>
      <c r="U243" s="347"/>
      <c r="V243" s="347"/>
      <c r="W243" s="347"/>
      <c r="X243" s="347"/>
      <c r="Y243" s="347"/>
      <c r="Z243" s="347"/>
      <c r="AA243" s="347"/>
    </row>
    <row r="244" spans="1:27" ht="63.75">
      <c r="A244" s="496"/>
      <c r="B244" s="497">
        <v>81817</v>
      </c>
      <c r="C244" s="501"/>
      <c r="D244" s="498" t="s">
        <v>2626</v>
      </c>
      <c r="E244" s="390" t="s">
        <v>2627</v>
      </c>
      <c r="F244" s="347"/>
      <c r="G244" s="347"/>
      <c r="H244" s="347"/>
      <c r="I244" s="347"/>
      <c r="J244" s="347"/>
      <c r="K244" s="347"/>
      <c r="L244" s="347"/>
      <c r="M244" s="347"/>
      <c r="N244" s="347"/>
      <c r="O244" s="347"/>
      <c r="P244" s="347"/>
      <c r="Q244" s="347"/>
      <c r="R244" s="347"/>
      <c r="S244" s="347"/>
      <c r="T244" s="347"/>
      <c r="U244" s="347"/>
      <c r="V244" s="347"/>
      <c r="W244" s="347"/>
      <c r="X244" s="347"/>
      <c r="Y244" s="347"/>
      <c r="Z244" s="347"/>
      <c r="AA244" s="347"/>
    </row>
    <row r="245" spans="1:27" ht="178.5">
      <c r="A245" s="496"/>
      <c r="B245" s="497">
        <v>81820</v>
      </c>
      <c r="C245" s="501"/>
      <c r="D245" s="498" t="s">
        <v>2628</v>
      </c>
      <c r="E245" s="390" t="s">
        <v>2629</v>
      </c>
      <c r="F245" s="347"/>
      <c r="G245" s="347"/>
      <c r="H245" s="347"/>
      <c r="I245" s="347"/>
      <c r="J245" s="347"/>
      <c r="K245" s="347"/>
      <c r="L245" s="347"/>
      <c r="M245" s="347"/>
      <c r="N245" s="347"/>
      <c r="O245" s="347"/>
      <c r="P245" s="347"/>
      <c r="Q245" s="347"/>
      <c r="R245" s="347"/>
      <c r="S245" s="347"/>
      <c r="T245" s="347"/>
      <c r="U245" s="347"/>
      <c r="V245" s="347"/>
      <c r="W245" s="347"/>
      <c r="X245" s="347"/>
      <c r="Y245" s="347"/>
      <c r="Z245" s="347"/>
      <c r="AA245" s="347"/>
    </row>
    <row r="246" spans="1:27" ht="76.5">
      <c r="A246" s="496"/>
      <c r="B246" s="497">
        <v>81823</v>
      </c>
      <c r="C246" s="501"/>
      <c r="D246" s="498" t="s">
        <v>2630</v>
      </c>
      <c r="E246" s="390" t="s">
        <v>2631</v>
      </c>
      <c r="F246" s="347"/>
      <c r="G246" s="347"/>
      <c r="H246" s="347"/>
      <c r="I246" s="347"/>
      <c r="J246" s="347"/>
      <c r="K246" s="347"/>
      <c r="L246" s="347"/>
      <c r="M246" s="347"/>
      <c r="N246" s="347"/>
      <c r="O246" s="347"/>
      <c r="P246" s="347"/>
      <c r="Q246" s="347"/>
      <c r="R246" s="347"/>
      <c r="S246" s="347"/>
      <c r="T246" s="347"/>
      <c r="U246" s="347"/>
      <c r="V246" s="347"/>
      <c r="W246" s="347"/>
      <c r="X246" s="347"/>
      <c r="Y246" s="347"/>
      <c r="Z246" s="347"/>
      <c r="AA246" s="347"/>
    </row>
    <row r="247" spans="1:27" ht="89.25">
      <c r="A247" s="496"/>
      <c r="B247" s="497">
        <v>81824</v>
      </c>
      <c r="C247" s="501"/>
      <c r="D247" s="498" t="s">
        <v>2632</v>
      </c>
      <c r="E247" s="390" t="s">
        <v>2633</v>
      </c>
      <c r="F247" s="347"/>
      <c r="G247" s="347"/>
      <c r="H247" s="347"/>
      <c r="I247" s="347"/>
      <c r="J247" s="347"/>
      <c r="K247" s="347"/>
      <c r="L247" s="347"/>
      <c r="M247" s="347"/>
      <c r="N247" s="347"/>
      <c r="O247" s="347"/>
      <c r="P247" s="347"/>
      <c r="Q247" s="347"/>
      <c r="R247" s="347"/>
      <c r="S247" s="347"/>
      <c r="T247" s="347"/>
      <c r="U247" s="347"/>
      <c r="V247" s="347"/>
      <c r="W247" s="347"/>
      <c r="X247" s="347"/>
      <c r="Y247" s="347"/>
      <c r="Z247" s="347"/>
      <c r="AA247" s="347"/>
    </row>
    <row r="248" spans="1:27" ht="102">
      <c r="A248" s="496"/>
      <c r="B248" s="497">
        <v>81826</v>
      </c>
      <c r="C248" s="501"/>
      <c r="D248" s="498" t="s">
        <v>2634</v>
      </c>
      <c r="E248" s="390" t="s">
        <v>2635</v>
      </c>
      <c r="F248" s="347"/>
      <c r="G248" s="347"/>
      <c r="H248" s="347"/>
      <c r="I248" s="347"/>
      <c r="J248" s="347"/>
      <c r="K248" s="347"/>
      <c r="L248" s="347"/>
      <c r="M248" s="347"/>
      <c r="N248" s="347"/>
      <c r="O248" s="347"/>
      <c r="P248" s="347"/>
      <c r="Q248" s="347"/>
      <c r="R248" s="347"/>
      <c r="S248" s="347"/>
      <c r="T248" s="347"/>
      <c r="U248" s="347"/>
      <c r="V248" s="347"/>
      <c r="W248" s="347"/>
      <c r="X248" s="347"/>
      <c r="Y248" s="347"/>
      <c r="Z248" s="347"/>
      <c r="AA248" s="347"/>
    </row>
    <row r="249" spans="1:27" ht="63.75">
      <c r="A249" s="496"/>
      <c r="B249" s="497">
        <v>81827</v>
      </c>
      <c r="C249" s="501"/>
      <c r="D249" s="498" t="s">
        <v>2636</v>
      </c>
      <c r="E249" s="390" t="s">
        <v>2637</v>
      </c>
      <c r="F249" s="347"/>
      <c r="G249" s="347"/>
      <c r="H249" s="347"/>
      <c r="I249" s="347"/>
      <c r="J249" s="347"/>
      <c r="K249" s="347"/>
      <c r="L249" s="347"/>
      <c r="M249" s="347"/>
      <c r="N249" s="347"/>
      <c r="O249" s="347"/>
      <c r="P249" s="347"/>
      <c r="Q249" s="347"/>
      <c r="R249" s="347"/>
      <c r="S249" s="347"/>
      <c r="T249" s="347"/>
      <c r="U249" s="347"/>
      <c r="V249" s="347"/>
      <c r="W249" s="347"/>
      <c r="X249" s="347"/>
      <c r="Y249" s="347"/>
      <c r="Z249" s="347"/>
      <c r="AA249" s="347"/>
    </row>
    <row r="250" spans="1:27" ht="102">
      <c r="A250" s="496"/>
      <c r="B250" s="497">
        <v>81828</v>
      </c>
      <c r="C250" s="501"/>
      <c r="D250" s="498" t="s">
        <v>2638</v>
      </c>
      <c r="E250" s="390" t="s">
        <v>2639</v>
      </c>
      <c r="F250" s="347"/>
      <c r="G250" s="347"/>
      <c r="H250" s="347"/>
      <c r="I250" s="347"/>
      <c r="J250" s="347"/>
      <c r="K250" s="347"/>
      <c r="L250" s="347"/>
      <c r="M250" s="347"/>
      <c r="N250" s="347"/>
      <c r="O250" s="347"/>
      <c r="P250" s="347"/>
      <c r="Q250" s="347"/>
      <c r="R250" s="347"/>
      <c r="S250" s="347"/>
      <c r="T250" s="347"/>
      <c r="U250" s="347"/>
      <c r="V250" s="347"/>
      <c r="W250" s="347"/>
      <c r="X250" s="347"/>
      <c r="Y250" s="347"/>
      <c r="Z250" s="347"/>
      <c r="AA250" s="347"/>
    </row>
    <row r="251" spans="1:27" ht="38.25">
      <c r="A251" s="496"/>
      <c r="B251" s="497">
        <v>81832</v>
      </c>
      <c r="C251" s="501"/>
      <c r="D251" s="498" t="s">
        <v>2640</v>
      </c>
      <c r="E251" s="390" t="s">
        <v>2641</v>
      </c>
      <c r="F251" s="347"/>
      <c r="G251" s="347"/>
      <c r="H251" s="347"/>
      <c r="I251" s="347"/>
      <c r="J251" s="347"/>
      <c r="K251" s="347"/>
      <c r="L251" s="347"/>
      <c r="M251" s="347"/>
      <c r="N251" s="347"/>
      <c r="O251" s="347"/>
      <c r="P251" s="347"/>
      <c r="Q251" s="347"/>
      <c r="R251" s="347"/>
      <c r="S251" s="347"/>
      <c r="T251" s="347"/>
      <c r="U251" s="347"/>
      <c r="V251" s="347"/>
      <c r="W251" s="347"/>
      <c r="X251" s="347"/>
      <c r="Y251" s="347"/>
      <c r="Z251" s="347"/>
      <c r="AA251" s="347"/>
    </row>
    <row r="252" spans="1:27" ht="63.75">
      <c r="A252" s="496"/>
      <c r="B252" s="497">
        <v>81833</v>
      </c>
      <c r="C252" s="501"/>
      <c r="D252" s="498" t="s">
        <v>2642</v>
      </c>
      <c r="E252" s="390" t="s">
        <v>2643</v>
      </c>
      <c r="F252" s="347"/>
      <c r="G252" s="347"/>
      <c r="H252" s="347"/>
      <c r="I252" s="347"/>
      <c r="J252" s="347"/>
      <c r="K252" s="347"/>
      <c r="L252" s="347"/>
      <c r="M252" s="347"/>
      <c r="N252" s="347"/>
      <c r="O252" s="347"/>
      <c r="P252" s="347"/>
      <c r="Q252" s="347"/>
      <c r="R252" s="347"/>
      <c r="S252" s="347"/>
      <c r="T252" s="347"/>
      <c r="U252" s="347"/>
      <c r="V252" s="347"/>
      <c r="W252" s="347"/>
      <c r="X252" s="347"/>
      <c r="Y252" s="347"/>
      <c r="Z252" s="347"/>
      <c r="AA252" s="347"/>
    </row>
    <row r="253" spans="1:27" ht="357">
      <c r="A253" s="496"/>
      <c r="B253" s="497">
        <v>81834</v>
      </c>
      <c r="C253" s="501"/>
      <c r="D253" s="498" t="s">
        <v>2644</v>
      </c>
      <c r="E253" s="390" t="s">
        <v>2645</v>
      </c>
      <c r="F253" s="347"/>
      <c r="G253" s="347"/>
      <c r="H253" s="347"/>
      <c r="I253" s="347"/>
      <c r="J253" s="347"/>
      <c r="K253" s="347"/>
      <c r="L253" s="347"/>
      <c r="M253" s="347"/>
      <c r="N253" s="347"/>
      <c r="O253" s="347"/>
      <c r="P253" s="347"/>
      <c r="Q253" s="347"/>
      <c r="R253" s="347"/>
      <c r="S253" s="347"/>
      <c r="T253" s="347"/>
      <c r="U253" s="347"/>
      <c r="V253" s="347"/>
      <c r="W253" s="347"/>
      <c r="X253" s="347"/>
      <c r="Y253" s="347"/>
      <c r="Z253" s="347"/>
      <c r="AA253" s="347"/>
    </row>
    <row r="254" spans="1:27" ht="267.75">
      <c r="A254" s="496"/>
      <c r="B254" s="497">
        <v>81844</v>
      </c>
      <c r="C254" s="501"/>
      <c r="D254" s="498" t="s">
        <v>2646</v>
      </c>
      <c r="E254" s="390" t="s">
        <v>2647</v>
      </c>
      <c r="F254" s="347"/>
      <c r="G254" s="347"/>
      <c r="H254" s="347"/>
      <c r="I254" s="347"/>
      <c r="J254" s="347"/>
      <c r="K254" s="347"/>
      <c r="L254" s="347"/>
      <c r="M254" s="347"/>
      <c r="N254" s="347"/>
      <c r="O254" s="347"/>
      <c r="P254" s="347"/>
      <c r="Q254" s="347"/>
      <c r="R254" s="347"/>
      <c r="S254" s="347"/>
      <c r="T254" s="347"/>
      <c r="U254" s="347"/>
      <c r="V254" s="347"/>
      <c r="W254" s="347"/>
      <c r="X254" s="347"/>
      <c r="Y254" s="347"/>
      <c r="Z254" s="347"/>
      <c r="AA254" s="347"/>
    </row>
    <row r="255" spans="1:27" ht="63.75">
      <c r="A255" s="496"/>
      <c r="B255" s="497">
        <v>81844</v>
      </c>
      <c r="C255" s="501"/>
      <c r="D255" s="498" t="s">
        <v>2646</v>
      </c>
      <c r="E255" s="390" t="s">
        <v>2648</v>
      </c>
      <c r="F255" s="347"/>
      <c r="G255" s="347"/>
      <c r="H255" s="347"/>
      <c r="I255" s="347"/>
      <c r="J255" s="347"/>
      <c r="K255" s="347"/>
      <c r="L255" s="347"/>
      <c r="M255" s="347"/>
      <c r="N255" s="347"/>
      <c r="O255" s="347"/>
      <c r="P255" s="347"/>
      <c r="Q255" s="347"/>
      <c r="R255" s="347"/>
      <c r="S255" s="347"/>
      <c r="T255" s="347"/>
      <c r="U255" s="347"/>
      <c r="V255" s="347"/>
      <c r="W255" s="347"/>
      <c r="X255" s="347"/>
      <c r="Y255" s="347"/>
      <c r="Z255" s="347"/>
      <c r="AA255" s="347"/>
    </row>
    <row r="256" spans="1:27" ht="89.25">
      <c r="A256" s="496"/>
      <c r="B256" s="497">
        <v>81845</v>
      </c>
      <c r="C256" s="501"/>
      <c r="D256" s="498" t="s">
        <v>2649</v>
      </c>
      <c r="E256" s="390" t="s">
        <v>2650</v>
      </c>
      <c r="F256" s="347"/>
      <c r="G256" s="347"/>
      <c r="H256" s="347"/>
      <c r="I256" s="347"/>
      <c r="J256" s="347"/>
      <c r="K256" s="347"/>
      <c r="L256" s="347"/>
      <c r="M256" s="347"/>
      <c r="N256" s="347"/>
      <c r="O256" s="347"/>
      <c r="P256" s="347"/>
      <c r="Q256" s="347"/>
      <c r="R256" s="347"/>
      <c r="S256" s="347"/>
      <c r="T256" s="347"/>
      <c r="U256" s="347"/>
      <c r="V256" s="347"/>
      <c r="W256" s="347"/>
      <c r="X256" s="347"/>
      <c r="Y256" s="347"/>
      <c r="Z256" s="347"/>
      <c r="AA256" s="347"/>
    </row>
    <row r="257" spans="1:27" ht="38.25">
      <c r="A257" s="496"/>
      <c r="B257" s="497">
        <v>81846</v>
      </c>
      <c r="C257" s="501"/>
      <c r="D257" s="498" t="s">
        <v>2651</v>
      </c>
      <c r="E257" s="390" t="s">
        <v>2652</v>
      </c>
      <c r="F257" s="347"/>
      <c r="G257" s="347"/>
      <c r="H257" s="347"/>
      <c r="I257" s="347"/>
      <c r="J257" s="347"/>
      <c r="K257" s="347"/>
      <c r="L257" s="347"/>
      <c r="M257" s="347"/>
      <c r="N257" s="347"/>
      <c r="O257" s="347"/>
      <c r="P257" s="347"/>
      <c r="Q257" s="347"/>
      <c r="R257" s="347"/>
      <c r="S257" s="347"/>
      <c r="T257" s="347"/>
      <c r="U257" s="347"/>
      <c r="V257" s="347"/>
      <c r="W257" s="347"/>
      <c r="X257" s="347"/>
      <c r="Y257" s="347"/>
      <c r="Z257" s="347"/>
      <c r="AA257" s="347"/>
    </row>
    <row r="258" spans="1:27" ht="102">
      <c r="A258" s="496"/>
      <c r="B258" s="497">
        <v>81847</v>
      </c>
      <c r="C258" s="501"/>
      <c r="D258" s="498" t="s">
        <v>2653</v>
      </c>
      <c r="E258" s="390" t="s">
        <v>2654</v>
      </c>
      <c r="F258" s="347"/>
      <c r="G258" s="347"/>
      <c r="H258" s="347"/>
      <c r="I258" s="347"/>
      <c r="J258" s="347"/>
      <c r="K258" s="347"/>
      <c r="L258" s="347"/>
      <c r="M258" s="347"/>
      <c r="N258" s="347"/>
      <c r="O258" s="347"/>
      <c r="P258" s="347"/>
      <c r="Q258" s="347"/>
      <c r="R258" s="347"/>
      <c r="S258" s="347"/>
      <c r="T258" s="347"/>
      <c r="U258" s="347"/>
      <c r="V258" s="347"/>
      <c r="W258" s="347"/>
      <c r="X258" s="347"/>
      <c r="Y258" s="347"/>
      <c r="Z258" s="347"/>
      <c r="AA258" s="347"/>
    </row>
    <row r="259" spans="1:27" ht="51">
      <c r="A259" s="496"/>
      <c r="B259" s="497">
        <v>81848</v>
      </c>
      <c r="C259" s="501"/>
      <c r="D259" s="498" t="s">
        <v>2655</v>
      </c>
      <c r="E259" s="390" t="s">
        <v>2656</v>
      </c>
      <c r="F259" s="347"/>
      <c r="G259" s="347"/>
      <c r="H259" s="347"/>
      <c r="I259" s="347"/>
      <c r="J259" s="347"/>
      <c r="K259" s="347"/>
      <c r="L259" s="347"/>
      <c r="M259" s="347"/>
      <c r="N259" s="347"/>
      <c r="O259" s="347"/>
      <c r="P259" s="347"/>
      <c r="Q259" s="347"/>
      <c r="R259" s="347"/>
      <c r="S259" s="347"/>
      <c r="T259" s="347"/>
      <c r="U259" s="347"/>
      <c r="V259" s="347"/>
      <c r="W259" s="347"/>
      <c r="X259" s="347"/>
      <c r="Y259" s="347"/>
      <c r="Z259" s="347"/>
      <c r="AA259" s="347"/>
    </row>
    <row r="260" spans="1:27" ht="140.25">
      <c r="A260" s="496"/>
      <c r="B260" s="497">
        <v>81849</v>
      </c>
      <c r="C260" s="501"/>
      <c r="D260" s="498" t="s">
        <v>2657</v>
      </c>
      <c r="E260" s="390" t="s">
        <v>2658</v>
      </c>
      <c r="F260" s="347"/>
      <c r="G260" s="347"/>
      <c r="H260" s="347"/>
      <c r="I260" s="347"/>
      <c r="J260" s="347"/>
      <c r="K260" s="347"/>
      <c r="L260" s="347"/>
      <c r="M260" s="347"/>
      <c r="N260" s="347"/>
      <c r="O260" s="347"/>
      <c r="P260" s="347"/>
      <c r="Q260" s="347"/>
      <c r="R260" s="347"/>
      <c r="S260" s="347"/>
      <c r="T260" s="347"/>
      <c r="U260" s="347"/>
      <c r="V260" s="347"/>
      <c r="W260" s="347"/>
      <c r="X260" s="347"/>
      <c r="Y260" s="347"/>
      <c r="Z260" s="347"/>
      <c r="AA260" s="347"/>
    </row>
    <row r="261" spans="1:27" ht="38.25">
      <c r="A261" s="496"/>
      <c r="B261" s="497">
        <v>81850</v>
      </c>
      <c r="C261" s="501"/>
      <c r="D261" s="498" t="s">
        <v>2659</v>
      </c>
      <c r="E261" s="390" t="s">
        <v>2660</v>
      </c>
      <c r="F261" s="347"/>
      <c r="G261" s="347"/>
      <c r="H261" s="347"/>
      <c r="I261" s="347"/>
      <c r="J261" s="347"/>
      <c r="K261" s="347"/>
      <c r="L261" s="347"/>
      <c r="M261" s="347"/>
      <c r="N261" s="347"/>
      <c r="O261" s="347"/>
      <c r="P261" s="347"/>
      <c r="Q261" s="347"/>
      <c r="R261" s="347"/>
      <c r="S261" s="347"/>
      <c r="T261" s="347"/>
      <c r="U261" s="347"/>
      <c r="V261" s="347"/>
      <c r="W261" s="347"/>
      <c r="X261" s="347"/>
      <c r="Y261" s="347"/>
      <c r="Z261" s="347"/>
      <c r="AA261" s="347"/>
    </row>
    <row r="262" spans="1:27" ht="127.5">
      <c r="A262" s="496"/>
      <c r="B262" s="497">
        <v>81852</v>
      </c>
      <c r="C262" s="501"/>
      <c r="D262" s="498" t="s">
        <v>2661</v>
      </c>
      <c r="E262" s="390" t="s">
        <v>2662</v>
      </c>
      <c r="F262" s="347"/>
      <c r="G262" s="347"/>
      <c r="H262" s="347"/>
      <c r="I262" s="347"/>
      <c r="J262" s="347"/>
      <c r="K262" s="347"/>
      <c r="L262" s="347"/>
      <c r="M262" s="347"/>
      <c r="N262" s="347"/>
      <c r="O262" s="347"/>
      <c r="P262" s="347"/>
      <c r="Q262" s="347"/>
      <c r="R262" s="347"/>
      <c r="S262" s="347"/>
      <c r="T262" s="347"/>
      <c r="U262" s="347"/>
      <c r="V262" s="347"/>
      <c r="W262" s="347"/>
      <c r="X262" s="347"/>
      <c r="Y262" s="347"/>
      <c r="Z262" s="347"/>
      <c r="AA262" s="347"/>
    </row>
    <row r="263" spans="1:27" ht="38.25">
      <c r="A263" s="496"/>
      <c r="B263" s="497">
        <v>81853</v>
      </c>
      <c r="C263" s="501"/>
      <c r="D263" s="498" t="s">
        <v>2663</v>
      </c>
      <c r="E263" s="390" t="s">
        <v>2664</v>
      </c>
      <c r="F263" s="347"/>
      <c r="G263" s="347"/>
      <c r="H263" s="347"/>
      <c r="I263" s="347"/>
      <c r="J263" s="347"/>
      <c r="K263" s="347"/>
      <c r="L263" s="347"/>
      <c r="M263" s="347"/>
      <c r="N263" s="347"/>
      <c r="O263" s="347"/>
      <c r="P263" s="347"/>
      <c r="Q263" s="347"/>
      <c r="R263" s="347"/>
      <c r="S263" s="347"/>
      <c r="T263" s="347"/>
      <c r="U263" s="347"/>
      <c r="V263" s="347"/>
      <c r="W263" s="347"/>
      <c r="X263" s="347"/>
      <c r="Y263" s="347"/>
      <c r="Z263" s="347"/>
      <c r="AA263" s="347"/>
    </row>
    <row r="264" spans="1:27" ht="38.25">
      <c r="A264" s="496"/>
      <c r="B264" s="497">
        <v>81855</v>
      </c>
      <c r="C264" s="501"/>
      <c r="D264" s="498" t="s">
        <v>2665</v>
      </c>
      <c r="E264" s="390" t="s">
        <v>2666</v>
      </c>
      <c r="F264" s="347"/>
      <c r="G264" s="347"/>
      <c r="H264" s="347"/>
      <c r="I264" s="347"/>
      <c r="J264" s="347"/>
      <c r="K264" s="347"/>
      <c r="L264" s="347"/>
      <c r="M264" s="347"/>
      <c r="N264" s="347"/>
      <c r="O264" s="347"/>
      <c r="P264" s="347"/>
      <c r="Q264" s="347"/>
      <c r="R264" s="347"/>
      <c r="S264" s="347"/>
      <c r="T264" s="347"/>
      <c r="U264" s="347"/>
      <c r="V264" s="347"/>
      <c r="W264" s="347"/>
      <c r="X264" s="347"/>
      <c r="Y264" s="347"/>
      <c r="Z264" s="347"/>
      <c r="AA264" s="347"/>
    </row>
    <row r="265" spans="1:27" ht="38.25">
      <c r="A265" s="496"/>
      <c r="B265" s="497">
        <v>81857</v>
      </c>
      <c r="C265" s="501"/>
      <c r="D265" s="498" t="s">
        <v>2667</v>
      </c>
      <c r="E265" s="390" t="s">
        <v>2668</v>
      </c>
      <c r="F265" s="347"/>
      <c r="G265" s="347"/>
      <c r="H265" s="347"/>
      <c r="I265" s="347"/>
      <c r="J265" s="347"/>
      <c r="K265" s="347"/>
      <c r="L265" s="347"/>
      <c r="M265" s="347"/>
      <c r="N265" s="347"/>
      <c r="O265" s="347"/>
      <c r="P265" s="347"/>
      <c r="Q265" s="347"/>
      <c r="R265" s="347"/>
      <c r="S265" s="347"/>
      <c r="T265" s="347"/>
      <c r="U265" s="347"/>
      <c r="V265" s="347"/>
      <c r="W265" s="347"/>
      <c r="X265" s="347"/>
      <c r="Y265" s="347"/>
      <c r="Z265" s="347"/>
      <c r="AA265" s="347"/>
    </row>
    <row r="266" spans="1:27" ht="38.25">
      <c r="A266" s="496"/>
      <c r="B266" s="497">
        <v>81858</v>
      </c>
      <c r="C266" s="501"/>
      <c r="D266" s="498" t="s">
        <v>2669</v>
      </c>
      <c r="E266" s="390" t="s">
        <v>2670</v>
      </c>
      <c r="F266" s="347"/>
      <c r="G266" s="347"/>
      <c r="H266" s="347"/>
      <c r="I266" s="347"/>
      <c r="J266" s="347"/>
      <c r="K266" s="347"/>
      <c r="L266" s="347"/>
      <c r="M266" s="347"/>
      <c r="N266" s="347"/>
      <c r="O266" s="347"/>
      <c r="P266" s="347"/>
      <c r="Q266" s="347"/>
      <c r="R266" s="347"/>
      <c r="S266" s="347"/>
      <c r="T266" s="347"/>
      <c r="U266" s="347"/>
      <c r="V266" s="347"/>
      <c r="W266" s="347"/>
      <c r="X266" s="347"/>
      <c r="Y266" s="347"/>
      <c r="Z266" s="347"/>
      <c r="AA266" s="347"/>
    </row>
    <row r="267" spans="1:27" ht="255">
      <c r="A267" s="496"/>
      <c r="B267" s="497">
        <v>81859</v>
      </c>
      <c r="C267" s="501"/>
      <c r="D267" s="498" t="s">
        <v>2671</v>
      </c>
      <c r="E267" s="390" t="s">
        <v>2672</v>
      </c>
      <c r="F267" s="347"/>
      <c r="G267" s="347"/>
      <c r="H267" s="347"/>
      <c r="I267" s="347"/>
      <c r="J267" s="347"/>
      <c r="K267" s="347"/>
      <c r="L267" s="347"/>
      <c r="M267" s="347"/>
      <c r="N267" s="347"/>
      <c r="O267" s="347"/>
      <c r="P267" s="347"/>
      <c r="Q267" s="347"/>
      <c r="R267" s="347"/>
      <c r="S267" s="347"/>
      <c r="T267" s="347"/>
      <c r="U267" s="347"/>
      <c r="V267" s="347"/>
      <c r="W267" s="347"/>
      <c r="X267" s="347"/>
      <c r="Y267" s="347"/>
      <c r="Z267" s="347"/>
      <c r="AA267" s="347"/>
    </row>
    <row r="268" spans="1:27" ht="63.75">
      <c r="A268" s="496"/>
      <c r="B268" s="497">
        <v>81860</v>
      </c>
      <c r="C268" s="501"/>
      <c r="D268" s="498" t="s">
        <v>2673</v>
      </c>
      <c r="E268" s="390" t="s">
        <v>2674</v>
      </c>
      <c r="F268" s="347"/>
      <c r="G268" s="347"/>
      <c r="H268" s="347"/>
      <c r="I268" s="347"/>
      <c r="J268" s="347"/>
      <c r="K268" s="347"/>
      <c r="L268" s="347"/>
      <c r="M268" s="347"/>
      <c r="N268" s="347"/>
      <c r="O268" s="347"/>
      <c r="P268" s="347"/>
      <c r="Q268" s="347"/>
      <c r="R268" s="347"/>
      <c r="S268" s="347"/>
      <c r="T268" s="347"/>
      <c r="U268" s="347"/>
      <c r="V268" s="347"/>
      <c r="W268" s="347"/>
      <c r="X268" s="347"/>
      <c r="Y268" s="347"/>
      <c r="Z268" s="347"/>
      <c r="AA268" s="347"/>
    </row>
    <row r="269" spans="1:27" ht="63.75">
      <c r="A269" s="496"/>
      <c r="B269" s="497">
        <v>81920</v>
      </c>
      <c r="C269" s="501"/>
      <c r="D269" s="498" t="s">
        <v>2675</v>
      </c>
      <c r="E269" s="390" t="s">
        <v>2676</v>
      </c>
      <c r="F269" s="347"/>
      <c r="G269" s="347"/>
      <c r="H269" s="347"/>
      <c r="I269" s="347"/>
      <c r="J269" s="347"/>
      <c r="K269" s="347"/>
      <c r="L269" s="347"/>
      <c r="M269" s="347"/>
      <c r="N269" s="347"/>
      <c r="O269" s="347"/>
      <c r="P269" s="347"/>
      <c r="Q269" s="347"/>
      <c r="R269" s="347"/>
      <c r="S269" s="347"/>
      <c r="T269" s="347"/>
      <c r="U269" s="347"/>
      <c r="V269" s="347"/>
      <c r="W269" s="347"/>
      <c r="X269" s="347"/>
      <c r="Y269" s="347"/>
      <c r="Z269" s="347"/>
      <c r="AA269" s="347"/>
    </row>
    <row r="270" spans="1:27" ht="76.5">
      <c r="A270" s="496"/>
      <c r="B270" s="497">
        <v>83303</v>
      </c>
      <c r="C270" s="501"/>
      <c r="D270" s="498" t="s">
        <v>2677</v>
      </c>
      <c r="E270" s="390" t="s">
        <v>2678</v>
      </c>
      <c r="F270" s="347"/>
      <c r="G270" s="347"/>
      <c r="H270" s="347"/>
      <c r="I270" s="347"/>
      <c r="J270" s="347"/>
      <c r="K270" s="347"/>
      <c r="L270" s="347"/>
      <c r="M270" s="347"/>
      <c r="N270" s="347"/>
      <c r="O270" s="347"/>
      <c r="P270" s="347"/>
      <c r="Q270" s="347"/>
      <c r="R270" s="347"/>
      <c r="S270" s="347"/>
      <c r="T270" s="347"/>
      <c r="U270" s="347"/>
      <c r="V270" s="347"/>
      <c r="W270" s="347"/>
      <c r="X270" s="347"/>
      <c r="Y270" s="347"/>
      <c r="Z270" s="347"/>
      <c r="AA270" s="347"/>
    </row>
    <row r="271" spans="1:27" ht="25.5">
      <c r="A271" s="496"/>
      <c r="B271" s="497">
        <v>82102</v>
      </c>
      <c r="C271" s="501"/>
      <c r="D271" s="498" t="s">
        <v>2679</v>
      </c>
      <c r="E271" s="390" t="s">
        <v>2680</v>
      </c>
      <c r="F271" s="347"/>
      <c r="G271" s="347"/>
      <c r="H271" s="347"/>
      <c r="I271" s="347"/>
      <c r="J271" s="347"/>
      <c r="K271" s="347"/>
      <c r="L271" s="347"/>
      <c r="M271" s="347"/>
      <c r="N271" s="347"/>
      <c r="O271" s="347"/>
      <c r="P271" s="347"/>
      <c r="Q271" s="347"/>
      <c r="R271" s="347"/>
      <c r="S271" s="347"/>
      <c r="T271" s="347"/>
      <c r="U271" s="347"/>
      <c r="V271" s="347"/>
      <c r="W271" s="347"/>
      <c r="X271" s="347"/>
      <c r="Y271" s="347"/>
      <c r="Z271" s="347"/>
      <c r="AA271" s="347"/>
    </row>
    <row r="272" spans="1:27" ht="89.25">
      <c r="A272" s="496"/>
      <c r="B272" s="497"/>
      <c r="C272" s="501" t="s">
        <v>2681</v>
      </c>
      <c r="D272" s="498" t="s">
        <v>2682</v>
      </c>
      <c r="E272" s="390" t="s">
        <v>2683</v>
      </c>
      <c r="F272" s="347"/>
      <c r="G272" s="347"/>
      <c r="H272" s="347"/>
      <c r="I272" s="347"/>
      <c r="J272" s="347"/>
      <c r="K272" s="347"/>
      <c r="L272" s="347"/>
      <c r="M272" s="347"/>
      <c r="N272" s="347"/>
      <c r="O272" s="347"/>
      <c r="P272" s="347"/>
      <c r="Q272" s="347"/>
      <c r="R272" s="347"/>
      <c r="S272" s="347"/>
      <c r="T272" s="347"/>
      <c r="U272" s="347"/>
      <c r="V272" s="347"/>
      <c r="W272" s="347"/>
      <c r="X272" s="347"/>
      <c r="Y272" s="347"/>
      <c r="Z272" s="347"/>
      <c r="AA272" s="347"/>
    </row>
    <row r="273" spans="1:27" ht="63.75">
      <c r="A273" s="496"/>
      <c r="B273" s="497"/>
      <c r="C273" s="501" t="s">
        <v>2681</v>
      </c>
      <c r="D273" s="498" t="s">
        <v>2684</v>
      </c>
      <c r="E273" s="390" t="s">
        <v>2685</v>
      </c>
      <c r="F273" s="347"/>
      <c r="G273" s="347"/>
      <c r="H273" s="347"/>
      <c r="I273" s="347"/>
      <c r="J273" s="347"/>
      <c r="K273" s="347"/>
      <c r="L273" s="347"/>
      <c r="M273" s="347"/>
      <c r="N273" s="347"/>
      <c r="O273" s="347"/>
      <c r="P273" s="347"/>
      <c r="Q273" s="347"/>
      <c r="R273" s="347"/>
      <c r="S273" s="347"/>
      <c r="T273" s="347"/>
      <c r="U273" s="347"/>
      <c r="V273" s="347"/>
      <c r="W273" s="347"/>
      <c r="X273" s="347"/>
      <c r="Y273" s="347"/>
      <c r="Z273" s="347"/>
      <c r="AA273" s="347"/>
    </row>
    <row r="274" spans="1:27" ht="153">
      <c r="A274" s="496"/>
      <c r="B274" s="497"/>
      <c r="C274" s="501" t="s">
        <v>2681</v>
      </c>
      <c r="D274" s="498" t="s">
        <v>2686</v>
      </c>
      <c r="E274" s="390" t="s">
        <v>2687</v>
      </c>
      <c r="F274" s="347"/>
      <c r="G274" s="347"/>
      <c r="H274" s="347"/>
      <c r="I274" s="347"/>
      <c r="J274" s="347"/>
      <c r="K274" s="347"/>
      <c r="L274" s="347"/>
      <c r="M274" s="347"/>
      <c r="N274" s="347"/>
      <c r="O274" s="347"/>
      <c r="P274" s="347"/>
      <c r="Q274" s="347"/>
      <c r="R274" s="347"/>
      <c r="S274" s="347"/>
      <c r="T274" s="347"/>
      <c r="U274" s="347"/>
      <c r="V274" s="347"/>
      <c r="W274" s="347"/>
      <c r="X274" s="347"/>
      <c r="Y274" s="347"/>
      <c r="Z274" s="347"/>
      <c r="AA274" s="347"/>
    </row>
    <row r="275" spans="1:27" ht="127.5">
      <c r="A275" s="496"/>
      <c r="B275" s="497"/>
      <c r="C275" s="501" t="s">
        <v>2681</v>
      </c>
      <c r="D275" s="498" t="s">
        <v>2688</v>
      </c>
      <c r="E275" s="390" t="s">
        <v>2689</v>
      </c>
      <c r="F275" s="347"/>
      <c r="G275" s="347"/>
      <c r="H275" s="347"/>
      <c r="I275" s="347"/>
      <c r="J275" s="347"/>
      <c r="K275" s="347"/>
      <c r="L275" s="347"/>
      <c r="M275" s="347"/>
      <c r="N275" s="347"/>
      <c r="O275" s="347"/>
      <c r="P275" s="347"/>
      <c r="Q275" s="347"/>
      <c r="R275" s="347"/>
      <c r="S275" s="347"/>
      <c r="T275" s="347"/>
      <c r="U275" s="347"/>
      <c r="V275" s="347"/>
      <c r="W275" s="347"/>
      <c r="X275" s="347"/>
      <c r="Y275" s="347"/>
      <c r="Z275" s="347"/>
      <c r="AA275" s="347"/>
    </row>
    <row r="276" spans="1:27" ht="89.25">
      <c r="A276" s="496"/>
      <c r="B276" s="497"/>
      <c r="C276" s="501" t="s">
        <v>2681</v>
      </c>
      <c r="D276" s="498" t="s">
        <v>2690</v>
      </c>
      <c r="E276" s="390" t="s">
        <v>2691</v>
      </c>
      <c r="F276" s="347"/>
      <c r="G276" s="347"/>
      <c r="H276" s="347"/>
      <c r="I276" s="347"/>
      <c r="J276" s="347"/>
      <c r="K276" s="347"/>
      <c r="L276" s="347"/>
      <c r="M276" s="347"/>
      <c r="N276" s="347"/>
      <c r="O276" s="347"/>
      <c r="P276" s="347"/>
      <c r="Q276" s="347"/>
      <c r="R276" s="347"/>
      <c r="S276" s="347"/>
      <c r="T276" s="347"/>
      <c r="U276" s="347"/>
      <c r="V276" s="347"/>
      <c r="W276" s="347"/>
      <c r="X276" s="347"/>
      <c r="Y276" s="347"/>
      <c r="Z276" s="347"/>
      <c r="AA276" s="347"/>
    </row>
    <row r="277" spans="1:27" ht="102">
      <c r="A277" s="496"/>
      <c r="B277" s="497"/>
      <c r="C277" s="501" t="s">
        <v>2681</v>
      </c>
      <c r="D277" s="498" t="s">
        <v>2692</v>
      </c>
      <c r="E277" s="390" t="s">
        <v>2693</v>
      </c>
      <c r="F277" s="347"/>
      <c r="G277" s="347"/>
      <c r="H277" s="347"/>
      <c r="I277" s="347"/>
      <c r="J277" s="347"/>
      <c r="K277" s="347"/>
      <c r="L277" s="347"/>
      <c r="M277" s="347"/>
      <c r="N277" s="347"/>
      <c r="O277" s="347"/>
      <c r="P277" s="347"/>
      <c r="Q277" s="347"/>
      <c r="R277" s="347"/>
      <c r="S277" s="347"/>
      <c r="T277" s="347"/>
      <c r="U277" s="347"/>
      <c r="V277" s="347"/>
      <c r="W277" s="347"/>
      <c r="X277" s="347"/>
      <c r="Y277" s="347"/>
      <c r="Z277" s="347"/>
      <c r="AA277" s="347"/>
    </row>
    <row r="278" spans="1:27" ht="165.75">
      <c r="A278" s="496"/>
      <c r="B278" s="497"/>
      <c r="C278" s="501" t="s">
        <v>2681</v>
      </c>
      <c r="D278" s="498" t="s">
        <v>2694</v>
      </c>
      <c r="E278" s="390" t="s">
        <v>2695</v>
      </c>
      <c r="F278" s="347"/>
      <c r="G278" s="347"/>
      <c r="H278" s="347"/>
      <c r="I278" s="347"/>
      <c r="J278" s="347"/>
      <c r="K278" s="347"/>
      <c r="L278" s="347"/>
      <c r="M278" s="347"/>
      <c r="N278" s="347"/>
      <c r="O278" s="347"/>
      <c r="P278" s="347"/>
      <c r="Q278" s="347"/>
      <c r="R278" s="347"/>
      <c r="S278" s="347"/>
      <c r="T278" s="347"/>
      <c r="U278" s="347"/>
      <c r="V278" s="347"/>
      <c r="W278" s="347"/>
      <c r="X278" s="347"/>
      <c r="Y278" s="347"/>
      <c r="Z278" s="347"/>
      <c r="AA278" s="347"/>
    </row>
    <row r="279" spans="1:27" ht="140.25">
      <c r="A279" s="496"/>
      <c r="B279" s="497"/>
      <c r="C279" s="501" t="s">
        <v>2681</v>
      </c>
      <c r="D279" s="498" t="s">
        <v>2696</v>
      </c>
      <c r="E279" s="390" t="s">
        <v>2697</v>
      </c>
      <c r="F279" s="347"/>
      <c r="G279" s="347"/>
      <c r="H279" s="347"/>
      <c r="I279" s="347"/>
      <c r="J279" s="347"/>
      <c r="K279" s="347"/>
      <c r="L279" s="347"/>
      <c r="M279" s="347"/>
      <c r="N279" s="347"/>
      <c r="O279" s="347"/>
      <c r="P279" s="347"/>
      <c r="Q279" s="347"/>
      <c r="R279" s="347"/>
      <c r="S279" s="347"/>
      <c r="T279" s="347"/>
      <c r="U279" s="347"/>
      <c r="V279" s="347"/>
      <c r="W279" s="347"/>
      <c r="X279" s="347"/>
      <c r="Y279" s="347"/>
      <c r="Z279" s="347"/>
      <c r="AA279" s="347"/>
    </row>
    <row r="280" spans="1:27" ht="102">
      <c r="A280" s="496"/>
      <c r="B280" s="497"/>
      <c r="C280" s="501" t="s">
        <v>2681</v>
      </c>
      <c r="D280" s="498" t="s">
        <v>2698</v>
      </c>
      <c r="E280" s="390" t="s">
        <v>2699</v>
      </c>
      <c r="F280" s="347"/>
      <c r="G280" s="347"/>
      <c r="H280" s="347"/>
      <c r="I280" s="347"/>
      <c r="J280" s="347"/>
      <c r="K280" s="347"/>
      <c r="L280" s="347"/>
      <c r="M280" s="347"/>
      <c r="N280" s="347"/>
      <c r="O280" s="347"/>
      <c r="P280" s="347"/>
      <c r="Q280" s="347"/>
      <c r="R280" s="347"/>
      <c r="S280" s="347"/>
      <c r="T280" s="347"/>
      <c r="U280" s="347"/>
      <c r="V280" s="347"/>
      <c r="W280" s="347"/>
      <c r="X280" s="347"/>
      <c r="Y280" s="347"/>
      <c r="Z280" s="347"/>
      <c r="AA280" s="347"/>
    </row>
    <row r="281" spans="1:27" ht="102">
      <c r="A281" s="496"/>
      <c r="B281" s="497"/>
      <c r="C281" s="501" t="s">
        <v>2681</v>
      </c>
      <c r="D281" s="498" t="s">
        <v>2700</v>
      </c>
      <c r="E281" s="390" t="s">
        <v>2701</v>
      </c>
      <c r="F281" s="347"/>
      <c r="G281" s="347"/>
      <c r="H281" s="347"/>
      <c r="I281" s="347"/>
      <c r="J281" s="347"/>
      <c r="K281" s="347"/>
      <c r="L281" s="347"/>
      <c r="M281" s="347"/>
      <c r="N281" s="347"/>
      <c r="O281" s="347"/>
      <c r="P281" s="347"/>
      <c r="Q281" s="347"/>
      <c r="R281" s="347"/>
      <c r="S281" s="347"/>
      <c r="T281" s="347"/>
      <c r="U281" s="347"/>
      <c r="V281" s="347"/>
      <c r="W281" s="347"/>
      <c r="X281" s="347"/>
      <c r="Y281" s="347"/>
      <c r="Z281" s="347"/>
      <c r="AA281" s="347"/>
    </row>
    <row r="282" spans="1:27" ht="89.25">
      <c r="A282" s="496"/>
      <c r="B282" s="497"/>
      <c r="C282" s="501" t="s">
        <v>2681</v>
      </c>
      <c r="D282" s="498" t="s">
        <v>2702</v>
      </c>
      <c r="E282" s="390" t="s">
        <v>2703</v>
      </c>
      <c r="F282" s="347"/>
      <c r="G282" s="347"/>
      <c r="H282" s="347"/>
      <c r="I282" s="347"/>
      <c r="J282" s="347"/>
      <c r="K282" s="347"/>
      <c r="L282" s="347"/>
      <c r="M282" s="347"/>
      <c r="N282" s="347"/>
      <c r="O282" s="347"/>
      <c r="P282" s="347"/>
      <c r="Q282" s="347"/>
      <c r="R282" s="347"/>
      <c r="S282" s="347"/>
      <c r="T282" s="347"/>
      <c r="U282" s="347"/>
      <c r="V282" s="347"/>
      <c r="W282" s="347"/>
      <c r="X282" s="347"/>
      <c r="Y282" s="347"/>
      <c r="Z282" s="347"/>
      <c r="AA282" s="347"/>
    </row>
    <row r="283" spans="1:27" ht="51">
      <c r="A283" s="496"/>
      <c r="B283" s="497"/>
      <c r="C283" s="501" t="s">
        <v>2681</v>
      </c>
      <c r="D283" s="498" t="s">
        <v>2704</v>
      </c>
      <c r="E283" s="390" t="s">
        <v>2705</v>
      </c>
      <c r="F283" s="347"/>
      <c r="G283" s="347"/>
      <c r="H283" s="347"/>
      <c r="I283" s="347"/>
      <c r="J283" s="347"/>
      <c r="K283" s="347"/>
      <c r="L283" s="347"/>
      <c r="M283" s="347"/>
      <c r="N283" s="347"/>
      <c r="O283" s="347"/>
      <c r="P283" s="347"/>
      <c r="Q283" s="347"/>
      <c r="R283" s="347"/>
      <c r="S283" s="347"/>
      <c r="T283" s="347"/>
      <c r="U283" s="347"/>
      <c r="V283" s="347"/>
      <c r="W283" s="347"/>
      <c r="X283" s="347"/>
      <c r="Y283" s="347"/>
      <c r="Z283" s="347"/>
      <c r="AA283" s="347"/>
    </row>
    <row r="284" spans="1:27" ht="127.5">
      <c r="A284" s="496"/>
      <c r="B284" s="497"/>
      <c r="C284" s="501" t="s">
        <v>2681</v>
      </c>
      <c r="D284" s="498" t="s">
        <v>2706</v>
      </c>
      <c r="E284" s="390" t="s">
        <v>2707</v>
      </c>
      <c r="F284" s="347"/>
      <c r="G284" s="347"/>
      <c r="H284" s="347"/>
      <c r="I284" s="347"/>
      <c r="J284" s="347"/>
      <c r="K284" s="347"/>
      <c r="L284" s="347"/>
      <c r="M284" s="347"/>
      <c r="N284" s="347"/>
      <c r="O284" s="347"/>
      <c r="P284" s="347"/>
      <c r="Q284" s="347"/>
      <c r="R284" s="347"/>
      <c r="S284" s="347"/>
      <c r="T284" s="347"/>
      <c r="U284" s="347"/>
      <c r="V284" s="347"/>
      <c r="W284" s="347"/>
      <c r="X284" s="347"/>
      <c r="Y284" s="347"/>
      <c r="Z284" s="347"/>
      <c r="AA284" s="347"/>
    </row>
    <row r="285" spans="1:27" ht="114.75">
      <c r="A285" s="496"/>
      <c r="B285" s="497"/>
      <c r="C285" s="501" t="s">
        <v>2681</v>
      </c>
      <c r="D285" s="498" t="s">
        <v>2708</v>
      </c>
      <c r="E285" s="390" t="s">
        <v>2709</v>
      </c>
      <c r="F285" s="347"/>
      <c r="G285" s="347"/>
      <c r="H285" s="347"/>
      <c r="I285" s="347"/>
      <c r="J285" s="347"/>
      <c r="K285" s="347"/>
      <c r="L285" s="347"/>
      <c r="M285" s="347"/>
      <c r="N285" s="347"/>
      <c r="O285" s="347"/>
      <c r="P285" s="347"/>
      <c r="Q285" s="347"/>
      <c r="R285" s="347"/>
      <c r="S285" s="347"/>
      <c r="T285" s="347"/>
      <c r="U285" s="347"/>
      <c r="V285" s="347"/>
      <c r="W285" s="347"/>
      <c r="X285" s="347"/>
      <c r="Y285" s="347"/>
      <c r="Z285" s="347"/>
      <c r="AA285" s="347"/>
    </row>
    <row r="286" spans="1:27" ht="114.75">
      <c r="A286" s="496"/>
      <c r="B286" s="497"/>
      <c r="C286" s="501" t="s">
        <v>2681</v>
      </c>
      <c r="D286" s="498" t="s">
        <v>2710</v>
      </c>
      <c r="E286" s="390" t="s">
        <v>2711</v>
      </c>
      <c r="F286" s="347"/>
      <c r="G286" s="347"/>
      <c r="H286" s="347"/>
      <c r="I286" s="347"/>
      <c r="J286" s="347"/>
      <c r="K286" s="347"/>
      <c r="L286" s="347"/>
      <c r="M286" s="347"/>
      <c r="N286" s="347"/>
      <c r="O286" s="347"/>
      <c r="P286" s="347"/>
      <c r="Q286" s="347"/>
      <c r="R286" s="347"/>
      <c r="S286" s="347"/>
      <c r="T286" s="347"/>
      <c r="U286" s="347"/>
      <c r="V286" s="347"/>
      <c r="W286" s="347"/>
      <c r="X286" s="347"/>
      <c r="Y286" s="347"/>
      <c r="Z286" s="347"/>
      <c r="AA286" s="347"/>
    </row>
    <row r="287" spans="1:27" ht="127.5">
      <c r="A287" s="496"/>
      <c r="B287" s="497"/>
      <c r="C287" s="501" t="s">
        <v>2681</v>
      </c>
      <c r="D287" s="498" t="s">
        <v>2712</v>
      </c>
      <c r="E287" s="390" t="s">
        <v>2713</v>
      </c>
      <c r="F287" s="347"/>
      <c r="G287" s="347"/>
      <c r="H287" s="347"/>
      <c r="I287" s="347"/>
      <c r="J287" s="347"/>
      <c r="K287" s="347"/>
      <c r="L287" s="347"/>
      <c r="M287" s="347"/>
      <c r="N287" s="347"/>
      <c r="O287" s="347"/>
      <c r="P287" s="347"/>
      <c r="Q287" s="347"/>
      <c r="R287" s="347"/>
      <c r="S287" s="347"/>
      <c r="T287" s="347"/>
      <c r="U287" s="347"/>
      <c r="V287" s="347"/>
      <c r="W287" s="347"/>
      <c r="X287" s="347"/>
      <c r="Y287" s="347"/>
      <c r="Z287" s="347"/>
      <c r="AA287" s="347"/>
    </row>
    <row r="288" spans="1:27" ht="127.5">
      <c r="A288" s="496"/>
      <c r="B288" s="497"/>
      <c r="C288" s="501" t="s">
        <v>2681</v>
      </c>
      <c r="D288" s="498" t="s">
        <v>2714</v>
      </c>
      <c r="E288" s="390" t="s">
        <v>2715</v>
      </c>
      <c r="F288" s="347"/>
      <c r="G288" s="347"/>
      <c r="H288" s="347"/>
      <c r="I288" s="347"/>
      <c r="J288" s="347"/>
      <c r="K288" s="347"/>
      <c r="L288" s="347"/>
      <c r="M288" s="347"/>
      <c r="N288" s="347"/>
      <c r="O288" s="347"/>
      <c r="P288" s="347"/>
      <c r="Q288" s="347"/>
      <c r="R288" s="347"/>
      <c r="S288" s="347"/>
      <c r="T288" s="347"/>
      <c r="U288" s="347"/>
      <c r="V288" s="347"/>
      <c r="W288" s="347"/>
      <c r="X288" s="347"/>
      <c r="Y288" s="347"/>
      <c r="Z288" s="347"/>
      <c r="AA288" s="347"/>
    </row>
    <row r="289" spans="1:27" ht="114.75">
      <c r="A289" s="496"/>
      <c r="B289" s="497"/>
      <c r="C289" s="501" t="s">
        <v>2681</v>
      </c>
      <c r="D289" s="498" t="s">
        <v>2716</v>
      </c>
      <c r="E289" s="390" t="s">
        <v>2717</v>
      </c>
      <c r="F289" s="347"/>
      <c r="G289" s="347"/>
      <c r="H289" s="347"/>
      <c r="I289" s="347"/>
      <c r="J289" s="347"/>
      <c r="K289" s="347"/>
      <c r="L289" s="347"/>
      <c r="M289" s="347"/>
      <c r="N289" s="347"/>
      <c r="O289" s="347"/>
      <c r="P289" s="347"/>
      <c r="Q289" s="347"/>
      <c r="R289" s="347"/>
      <c r="S289" s="347"/>
      <c r="T289" s="347"/>
      <c r="U289" s="347"/>
      <c r="V289" s="347"/>
      <c r="W289" s="347"/>
      <c r="X289" s="347"/>
      <c r="Y289" s="347"/>
      <c r="Z289" s="347"/>
      <c r="AA289" s="347"/>
    </row>
    <row r="290" spans="1:27" ht="114.75">
      <c r="A290" s="496"/>
      <c r="B290" s="497"/>
      <c r="C290" s="501" t="s">
        <v>2681</v>
      </c>
      <c r="D290" s="498" t="s">
        <v>2718</v>
      </c>
      <c r="E290" s="390" t="s">
        <v>2719</v>
      </c>
      <c r="F290" s="347"/>
      <c r="G290" s="347"/>
      <c r="H290" s="347"/>
      <c r="I290" s="347"/>
      <c r="J290" s="347"/>
      <c r="K290" s="347"/>
      <c r="L290" s="347"/>
      <c r="M290" s="347"/>
      <c r="N290" s="347"/>
      <c r="O290" s="347"/>
      <c r="P290" s="347"/>
      <c r="Q290" s="347"/>
      <c r="R290" s="347"/>
      <c r="S290" s="347"/>
      <c r="T290" s="347"/>
      <c r="U290" s="347"/>
      <c r="V290" s="347"/>
      <c r="W290" s="347"/>
      <c r="X290" s="347"/>
      <c r="Y290" s="347"/>
      <c r="Z290" s="347"/>
      <c r="AA290" s="347"/>
    </row>
    <row r="291" spans="1:27" ht="153">
      <c r="A291" s="496"/>
      <c r="B291" s="497"/>
      <c r="C291" s="501" t="s">
        <v>2681</v>
      </c>
      <c r="D291" s="498" t="s">
        <v>2720</v>
      </c>
      <c r="E291" s="390" t="s">
        <v>2721</v>
      </c>
      <c r="F291" s="347"/>
      <c r="G291" s="347"/>
      <c r="H291" s="347"/>
      <c r="I291" s="347"/>
      <c r="J291" s="347"/>
      <c r="K291" s="347"/>
      <c r="L291" s="347"/>
      <c r="M291" s="347"/>
      <c r="N291" s="347"/>
      <c r="O291" s="347"/>
      <c r="P291" s="347"/>
      <c r="Q291" s="347"/>
      <c r="R291" s="347"/>
      <c r="S291" s="347"/>
      <c r="T291" s="347"/>
      <c r="U291" s="347"/>
      <c r="V291" s="347"/>
      <c r="W291" s="347"/>
      <c r="X291" s="347"/>
      <c r="Y291" s="347"/>
      <c r="Z291" s="347"/>
      <c r="AA291" s="347"/>
    </row>
    <row r="292" spans="1:27">
      <c r="A292" s="492">
        <v>81900</v>
      </c>
      <c r="C292" s="499"/>
      <c r="D292" s="639" t="s">
        <v>2722</v>
      </c>
      <c r="E292" s="640"/>
      <c r="F292" s="349"/>
      <c r="G292" s="349"/>
      <c r="H292" s="349"/>
      <c r="I292" s="349"/>
      <c r="J292" s="349"/>
      <c r="K292" s="349"/>
      <c r="L292" s="349"/>
      <c r="M292" s="349"/>
      <c r="N292" s="349"/>
      <c r="O292" s="349"/>
      <c r="P292" s="349"/>
      <c r="Q292" s="349"/>
      <c r="R292" s="349"/>
      <c r="S292" s="349"/>
      <c r="T292" s="349"/>
      <c r="U292" s="349"/>
      <c r="V292" s="349"/>
      <c r="W292" s="349"/>
      <c r="X292" s="349"/>
      <c r="Y292" s="349"/>
      <c r="Z292" s="349"/>
      <c r="AA292" s="349"/>
    </row>
    <row r="293" spans="1:27" ht="63.75">
      <c r="A293" s="496"/>
      <c r="B293" s="497">
        <v>81901</v>
      </c>
      <c r="C293" s="497"/>
      <c r="D293" s="398" t="s">
        <v>2723</v>
      </c>
      <c r="E293" s="390" t="s">
        <v>2724</v>
      </c>
      <c r="F293" s="349"/>
      <c r="G293" s="349"/>
      <c r="H293" s="349"/>
      <c r="I293" s="349"/>
      <c r="J293" s="349"/>
      <c r="K293" s="349"/>
      <c r="L293" s="349"/>
      <c r="M293" s="349"/>
      <c r="N293" s="349"/>
      <c r="O293" s="349"/>
      <c r="P293" s="349"/>
      <c r="Q293" s="349"/>
      <c r="R293" s="349"/>
      <c r="S293" s="349"/>
      <c r="T293" s="349"/>
      <c r="U293" s="349"/>
      <c r="V293" s="349"/>
      <c r="W293" s="349"/>
      <c r="X293" s="349"/>
      <c r="Y293" s="349"/>
      <c r="Z293" s="349"/>
      <c r="AA293" s="349"/>
    </row>
    <row r="294" spans="1:27" ht="63.75">
      <c r="A294" s="496"/>
      <c r="B294" s="497">
        <v>81905</v>
      </c>
      <c r="C294" s="497"/>
      <c r="D294" s="398" t="s">
        <v>2725</v>
      </c>
      <c r="E294" s="390" t="s">
        <v>2726</v>
      </c>
      <c r="F294" s="349"/>
      <c r="G294" s="349"/>
      <c r="H294" s="349"/>
      <c r="I294" s="349"/>
      <c r="J294" s="349"/>
      <c r="K294" s="349"/>
      <c r="L294" s="349"/>
      <c r="M294" s="349"/>
      <c r="N294" s="349"/>
      <c r="O294" s="349"/>
      <c r="P294" s="349"/>
      <c r="Q294" s="349"/>
      <c r="R294" s="349"/>
      <c r="S294" s="349"/>
      <c r="T294" s="349"/>
      <c r="U294" s="349"/>
      <c r="V294" s="349"/>
      <c r="W294" s="349"/>
      <c r="X294" s="349"/>
      <c r="Y294" s="349"/>
      <c r="Z294" s="349"/>
      <c r="AA294" s="349"/>
    </row>
    <row r="295" spans="1:27" ht="63.75">
      <c r="A295" s="496"/>
      <c r="B295" s="497">
        <v>81907</v>
      </c>
      <c r="C295" s="497"/>
      <c r="D295" s="398" t="s">
        <v>2727</v>
      </c>
      <c r="E295" s="390" t="s">
        <v>2728</v>
      </c>
      <c r="F295" s="349"/>
      <c r="G295" s="349"/>
      <c r="H295" s="349"/>
      <c r="I295" s="349"/>
      <c r="J295" s="349"/>
      <c r="K295" s="349"/>
      <c r="L295" s="349"/>
      <c r="M295" s="349"/>
      <c r="N295" s="349"/>
      <c r="O295" s="349"/>
      <c r="P295" s="349"/>
      <c r="Q295" s="349"/>
      <c r="R295" s="349"/>
      <c r="S295" s="349"/>
      <c r="T295" s="349"/>
      <c r="U295" s="349"/>
      <c r="V295" s="349"/>
      <c r="W295" s="349"/>
      <c r="X295" s="349"/>
      <c r="Y295" s="349"/>
      <c r="Z295" s="349"/>
      <c r="AA295" s="349"/>
    </row>
    <row r="296" spans="1:27" ht="76.5">
      <c r="A296" s="496"/>
      <c r="B296" s="497">
        <v>81908</v>
      </c>
      <c r="C296" s="497"/>
      <c r="D296" s="398" t="s">
        <v>2729</v>
      </c>
      <c r="E296" s="390" t="s">
        <v>2730</v>
      </c>
      <c r="F296" s="349"/>
      <c r="G296" s="349"/>
      <c r="H296" s="349"/>
      <c r="I296" s="349"/>
      <c r="J296" s="349"/>
      <c r="K296" s="349"/>
      <c r="L296" s="349"/>
      <c r="M296" s="349"/>
      <c r="N296" s="349"/>
      <c r="O296" s="349"/>
      <c r="P296" s="349"/>
      <c r="Q296" s="349"/>
      <c r="R296" s="349"/>
      <c r="S296" s="349"/>
      <c r="T296" s="349"/>
      <c r="U296" s="349"/>
      <c r="V296" s="349"/>
      <c r="W296" s="349"/>
      <c r="X296" s="349"/>
      <c r="Y296" s="349"/>
      <c r="Z296" s="349"/>
      <c r="AA296" s="349"/>
    </row>
    <row r="297" spans="1:27" ht="51">
      <c r="A297" s="496"/>
      <c r="B297" s="497">
        <v>81909</v>
      </c>
      <c r="C297" s="497"/>
      <c r="D297" s="398" t="s">
        <v>2731</v>
      </c>
      <c r="E297" s="390" t="s">
        <v>2732</v>
      </c>
      <c r="F297" s="349"/>
      <c r="G297" s="349"/>
      <c r="H297" s="349"/>
      <c r="I297" s="349"/>
      <c r="J297" s="349"/>
      <c r="K297" s="349"/>
      <c r="L297" s="349"/>
      <c r="M297" s="349"/>
      <c r="N297" s="349"/>
      <c r="O297" s="349"/>
      <c r="P297" s="349"/>
      <c r="Q297" s="349"/>
      <c r="R297" s="349"/>
      <c r="S297" s="349"/>
      <c r="T297" s="349"/>
      <c r="U297" s="349"/>
      <c r="V297" s="349"/>
      <c r="W297" s="349"/>
      <c r="X297" s="349"/>
      <c r="Y297" s="349"/>
      <c r="Z297" s="349"/>
      <c r="AA297" s="349"/>
    </row>
    <row r="298" spans="1:27" ht="51">
      <c r="A298" s="496"/>
      <c r="B298" s="497">
        <v>81914</v>
      </c>
      <c r="C298" s="497"/>
      <c r="D298" s="398" t="s">
        <v>2733</v>
      </c>
      <c r="E298" s="390" t="s">
        <v>2734</v>
      </c>
      <c r="F298" s="349"/>
      <c r="G298" s="349"/>
      <c r="H298" s="349"/>
      <c r="I298" s="349"/>
      <c r="J298" s="349"/>
      <c r="K298" s="349"/>
      <c r="L298" s="349"/>
      <c r="M298" s="349"/>
      <c r="N298" s="349"/>
      <c r="O298" s="349"/>
      <c r="P298" s="349"/>
      <c r="Q298" s="349"/>
      <c r="R298" s="349"/>
      <c r="S298" s="349"/>
      <c r="T298" s="349"/>
      <c r="U298" s="349"/>
      <c r="V298" s="349"/>
      <c r="W298" s="349"/>
      <c r="X298" s="349"/>
      <c r="Y298" s="349"/>
      <c r="Z298" s="349"/>
      <c r="AA298" s="349"/>
    </row>
    <row r="299" spans="1:27" ht="38.25">
      <c r="A299" s="496"/>
      <c r="B299" s="497">
        <v>81916</v>
      </c>
      <c r="C299" s="497"/>
      <c r="D299" s="398" t="s">
        <v>2735</v>
      </c>
      <c r="E299" s="390" t="s">
        <v>2736</v>
      </c>
      <c r="F299" s="349"/>
      <c r="G299" s="349"/>
      <c r="H299" s="349"/>
      <c r="I299" s="349"/>
      <c r="J299" s="349"/>
      <c r="K299" s="349"/>
      <c r="L299" s="349"/>
      <c r="M299" s="349"/>
      <c r="N299" s="349"/>
      <c r="O299" s="349"/>
      <c r="P299" s="349"/>
      <c r="Q299" s="349"/>
      <c r="R299" s="349"/>
      <c r="S299" s="349"/>
      <c r="T299" s="349"/>
      <c r="U299" s="349"/>
      <c r="V299" s="349"/>
      <c r="W299" s="349"/>
      <c r="X299" s="349"/>
      <c r="Y299" s="349"/>
      <c r="Z299" s="349"/>
      <c r="AA299" s="349"/>
    </row>
    <row r="300" spans="1:27" ht="102">
      <c r="A300" s="496"/>
      <c r="B300" s="497">
        <v>81918</v>
      </c>
      <c r="C300" s="497"/>
      <c r="D300" s="398" t="s">
        <v>2737</v>
      </c>
      <c r="E300" s="390" t="s">
        <v>2738</v>
      </c>
      <c r="F300" s="349"/>
      <c r="G300" s="349"/>
      <c r="H300" s="349"/>
      <c r="I300" s="349"/>
      <c r="J300" s="349"/>
      <c r="K300" s="349"/>
      <c r="L300" s="349"/>
      <c r="M300" s="349"/>
      <c r="N300" s="349"/>
      <c r="O300" s="349"/>
      <c r="P300" s="349"/>
      <c r="Q300" s="349"/>
      <c r="R300" s="349"/>
      <c r="S300" s="349"/>
      <c r="T300" s="349"/>
      <c r="U300" s="349"/>
      <c r="V300" s="349"/>
      <c r="W300" s="349"/>
      <c r="X300" s="349"/>
      <c r="Y300" s="349"/>
      <c r="Z300" s="349"/>
      <c r="AA300" s="349"/>
    </row>
    <row r="301" spans="1:27" ht="89.25">
      <c r="A301" s="496"/>
      <c r="B301" s="497">
        <v>81919</v>
      </c>
      <c r="C301" s="497"/>
      <c r="D301" s="398" t="s">
        <v>2739</v>
      </c>
      <c r="E301" s="390" t="s">
        <v>2740</v>
      </c>
      <c r="F301" s="349"/>
      <c r="G301" s="349"/>
      <c r="H301" s="349"/>
      <c r="I301" s="349"/>
      <c r="J301" s="349"/>
      <c r="K301" s="349"/>
      <c r="L301" s="349"/>
      <c r="M301" s="349"/>
      <c r="N301" s="349"/>
      <c r="O301" s="349"/>
      <c r="P301" s="349"/>
      <c r="Q301" s="349"/>
      <c r="R301" s="349"/>
      <c r="S301" s="349"/>
      <c r="T301" s="349"/>
      <c r="U301" s="349"/>
      <c r="V301" s="349"/>
      <c r="W301" s="349"/>
      <c r="X301" s="349"/>
      <c r="Y301" s="349"/>
      <c r="Z301" s="349"/>
      <c r="AA301" s="349"/>
    </row>
    <row r="302" spans="1:27" ht="63.75">
      <c r="A302" s="496"/>
      <c r="B302" s="497">
        <v>81922</v>
      </c>
      <c r="C302" s="497"/>
      <c r="D302" s="398" t="s">
        <v>2741</v>
      </c>
      <c r="E302" s="390" t="s">
        <v>2742</v>
      </c>
      <c r="F302" s="349"/>
      <c r="G302" s="349"/>
      <c r="H302" s="349"/>
      <c r="I302" s="349"/>
      <c r="J302" s="349"/>
      <c r="K302" s="349"/>
      <c r="L302" s="349"/>
      <c r="M302" s="349"/>
      <c r="N302" s="349"/>
      <c r="O302" s="349"/>
      <c r="P302" s="349"/>
      <c r="Q302" s="349"/>
      <c r="R302" s="349"/>
      <c r="S302" s="349"/>
      <c r="T302" s="349"/>
      <c r="U302" s="349"/>
      <c r="V302" s="349"/>
      <c r="W302" s="349"/>
      <c r="X302" s="349"/>
      <c r="Y302" s="349"/>
      <c r="Z302" s="349"/>
      <c r="AA302" s="349"/>
    </row>
    <row r="303" spans="1:27" ht="51">
      <c r="A303" s="496"/>
      <c r="B303" s="497">
        <v>81930</v>
      </c>
      <c r="C303" s="497"/>
      <c r="D303" s="500" t="s">
        <v>2743</v>
      </c>
      <c r="E303" s="390" t="s">
        <v>2744</v>
      </c>
      <c r="F303" s="349"/>
      <c r="G303" s="349"/>
      <c r="H303" s="349"/>
      <c r="I303" s="349"/>
      <c r="J303" s="349"/>
      <c r="K303" s="349"/>
      <c r="L303" s="349"/>
      <c r="M303" s="349"/>
      <c r="N303" s="349"/>
      <c r="O303" s="349"/>
      <c r="P303" s="349"/>
      <c r="Q303" s="349"/>
      <c r="R303" s="349"/>
      <c r="S303" s="349"/>
      <c r="T303" s="349"/>
      <c r="U303" s="349"/>
      <c r="V303" s="349"/>
      <c r="W303" s="349"/>
      <c r="X303" s="349"/>
      <c r="Y303" s="349"/>
      <c r="Z303" s="349"/>
      <c r="AA303" s="349"/>
    </row>
    <row r="304" spans="1:27" ht="114.75">
      <c r="A304" s="496"/>
      <c r="B304" s="497">
        <v>81934</v>
      </c>
      <c r="C304" s="497"/>
      <c r="D304" s="398" t="s">
        <v>2745</v>
      </c>
      <c r="E304" s="390" t="s">
        <v>2746</v>
      </c>
      <c r="F304" s="349"/>
      <c r="G304" s="349"/>
      <c r="H304" s="349"/>
      <c r="I304" s="349"/>
      <c r="J304" s="349"/>
      <c r="K304" s="349"/>
      <c r="L304" s="349"/>
      <c r="M304" s="349"/>
      <c r="N304" s="349"/>
      <c r="O304" s="349"/>
      <c r="P304" s="349"/>
      <c r="Q304" s="349"/>
      <c r="R304" s="349"/>
      <c r="S304" s="349"/>
      <c r="T304" s="349"/>
      <c r="U304" s="349"/>
      <c r="V304" s="349"/>
      <c r="W304" s="349"/>
      <c r="X304" s="349"/>
      <c r="Y304" s="349"/>
      <c r="Z304" s="349"/>
      <c r="AA304" s="349"/>
    </row>
    <row r="305" spans="1:27" ht="76.5">
      <c r="A305" s="496"/>
      <c r="B305" s="497">
        <v>81936</v>
      </c>
      <c r="C305" s="497"/>
      <c r="D305" s="398" t="s">
        <v>2747</v>
      </c>
      <c r="E305" s="390" t="s">
        <v>2748</v>
      </c>
      <c r="F305" s="349"/>
      <c r="G305" s="349"/>
      <c r="H305" s="349"/>
      <c r="I305" s="349"/>
      <c r="J305" s="349"/>
      <c r="K305" s="349"/>
      <c r="L305" s="349"/>
      <c r="M305" s="349"/>
      <c r="N305" s="349"/>
      <c r="O305" s="349"/>
      <c r="P305" s="349"/>
      <c r="Q305" s="349"/>
      <c r="R305" s="349"/>
      <c r="S305" s="349"/>
      <c r="T305" s="349"/>
      <c r="U305" s="349"/>
      <c r="V305" s="349"/>
      <c r="W305" s="349"/>
      <c r="X305" s="349"/>
      <c r="Y305" s="349"/>
      <c r="Z305" s="349"/>
      <c r="AA305" s="349"/>
    </row>
    <row r="306" spans="1:27" ht="127.5">
      <c r="A306" s="496"/>
      <c r="B306" s="497">
        <v>81938</v>
      </c>
      <c r="C306" s="497"/>
      <c r="D306" s="398" t="s">
        <v>2749</v>
      </c>
      <c r="E306" s="390" t="s">
        <v>2750</v>
      </c>
      <c r="F306" s="349"/>
      <c r="G306" s="349"/>
      <c r="H306" s="349"/>
      <c r="I306" s="349"/>
      <c r="J306" s="349"/>
      <c r="K306" s="349"/>
      <c r="L306" s="349"/>
      <c r="M306" s="349"/>
      <c r="N306" s="349"/>
      <c r="O306" s="349"/>
      <c r="P306" s="349"/>
      <c r="Q306" s="349"/>
      <c r="R306" s="349"/>
      <c r="S306" s="349"/>
      <c r="T306" s="349"/>
      <c r="U306" s="349"/>
      <c r="V306" s="349"/>
      <c r="W306" s="349"/>
      <c r="X306" s="349"/>
      <c r="Y306" s="349"/>
      <c r="Z306" s="349"/>
      <c r="AA306" s="349"/>
    </row>
    <row r="307" spans="1:27" ht="63.75">
      <c r="A307" s="496"/>
      <c r="B307" s="497">
        <v>81939</v>
      </c>
      <c r="C307" s="497"/>
      <c r="D307" s="398" t="s">
        <v>2751</v>
      </c>
      <c r="E307" s="390" t="s">
        <v>2752</v>
      </c>
      <c r="F307" s="349"/>
      <c r="G307" s="349"/>
      <c r="H307" s="349"/>
      <c r="I307" s="349"/>
      <c r="J307" s="349"/>
      <c r="K307" s="349"/>
      <c r="L307" s="349"/>
      <c r="M307" s="349"/>
      <c r="N307" s="349"/>
      <c r="O307" s="349"/>
      <c r="P307" s="349"/>
      <c r="Q307" s="349"/>
      <c r="R307" s="349"/>
      <c r="S307" s="349"/>
      <c r="T307" s="349"/>
      <c r="U307" s="349"/>
      <c r="V307" s="349"/>
      <c r="W307" s="349"/>
      <c r="X307" s="349"/>
      <c r="Y307" s="349"/>
      <c r="Z307" s="349"/>
      <c r="AA307" s="349"/>
    </row>
    <row r="308" spans="1:27" ht="38.25">
      <c r="A308" s="496"/>
      <c r="B308" s="497">
        <v>81941</v>
      </c>
      <c r="C308" s="497"/>
      <c r="D308" s="398" t="s">
        <v>2753</v>
      </c>
      <c r="E308" s="390" t="s">
        <v>2754</v>
      </c>
      <c r="F308" s="349"/>
      <c r="G308" s="349"/>
      <c r="H308" s="349"/>
      <c r="I308" s="349"/>
      <c r="J308" s="349"/>
      <c r="K308" s="349"/>
      <c r="L308" s="349"/>
      <c r="M308" s="349"/>
      <c r="N308" s="349"/>
      <c r="O308" s="349"/>
      <c r="P308" s="349"/>
      <c r="Q308" s="349"/>
      <c r="R308" s="349"/>
      <c r="S308" s="349"/>
      <c r="T308" s="349"/>
      <c r="U308" s="349"/>
      <c r="V308" s="349"/>
      <c r="W308" s="349"/>
      <c r="X308" s="349"/>
      <c r="Y308" s="349"/>
      <c r="Z308" s="349"/>
      <c r="AA308" s="349"/>
    </row>
    <row r="309" spans="1:27" ht="51">
      <c r="A309" s="496"/>
      <c r="B309" s="497">
        <v>81947</v>
      </c>
      <c r="C309" s="497"/>
      <c r="D309" s="398" t="s">
        <v>2755</v>
      </c>
      <c r="E309" s="390" t="s">
        <v>2756</v>
      </c>
      <c r="F309" s="349"/>
      <c r="G309" s="349"/>
      <c r="H309" s="349"/>
      <c r="I309" s="349"/>
      <c r="J309" s="349"/>
      <c r="K309" s="349"/>
      <c r="L309" s="349"/>
      <c r="M309" s="349"/>
      <c r="N309" s="349"/>
      <c r="O309" s="349"/>
      <c r="P309" s="349"/>
      <c r="Q309" s="349"/>
      <c r="R309" s="349"/>
      <c r="S309" s="349"/>
      <c r="T309" s="349"/>
      <c r="U309" s="349"/>
      <c r="V309" s="349"/>
      <c r="W309" s="349"/>
      <c r="X309" s="349"/>
      <c r="Y309" s="349"/>
      <c r="Z309" s="349"/>
      <c r="AA309" s="349"/>
    </row>
    <row r="310" spans="1:27" ht="38.25">
      <c r="A310" s="496"/>
      <c r="B310" s="497">
        <v>81948</v>
      </c>
      <c r="C310" s="497"/>
      <c r="D310" s="398" t="s">
        <v>2757</v>
      </c>
      <c r="E310" s="390" t="s">
        <v>2758</v>
      </c>
      <c r="F310" s="349"/>
      <c r="G310" s="349"/>
      <c r="H310" s="349"/>
      <c r="I310" s="349"/>
      <c r="J310" s="349"/>
      <c r="K310" s="349"/>
      <c r="L310" s="349"/>
      <c r="M310" s="349"/>
      <c r="N310" s="349"/>
      <c r="O310" s="349"/>
      <c r="P310" s="349"/>
      <c r="Q310" s="349"/>
      <c r="R310" s="349"/>
      <c r="S310" s="349"/>
      <c r="T310" s="349"/>
      <c r="U310" s="349"/>
      <c r="V310" s="349"/>
      <c r="W310" s="349"/>
      <c r="X310" s="349"/>
      <c r="Y310" s="349"/>
      <c r="Z310" s="349"/>
      <c r="AA310" s="349"/>
    </row>
    <row r="311" spans="1:27" ht="38.25">
      <c r="A311" s="496"/>
      <c r="B311" s="497">
        <v>81949</v>
      </c>
      <c r="C311" s="497"/>
      <c r="D311" s="398" t="s">
        <v>2759</v>
      </c>
      <c r="E311" s="390" t="s">
        <v>2760</v>
      </c>
      <c r="F311" s="349"/>
      <c r="G311" s="349"/>
      <c r="H311" s="349"/>
      <c r="I311" s="349"/>
      <c r="J311" s="349"/>
      <c r="K311" s="349"/>
      <c r="L311" s="349"/>
      <c r="M311" s="349"/>
      <c r="N311" s="349"/>
      <c r="O311" s="349"/>
      <c r="P311" s="349"/>
      <c r="Q311" s="349"/>
      <c r="R311" s="349"/>
      <c r="S311" s="349"/>
      <c r="T311" s="349"/>
      <c r="U311" s="349"/>
      <c r="V311" s="349"/>
      <c r="W311" s="349"/>
      <c r="X311" s="349"/>
      <c r="Y311" s="349"/>
      <c r="Z311" s="349"/>
      <c r="AA311" s="349"/>
    </row>
    <row r="312" spans="1:27" ht="38.25">
      <c r="A312" s="496"/>
      <c r="B312" s="497">
        <v>81950</v>
      </c>
      <c r="C312" s="497"/>
      <c r="D312" s="398" t="s">
        <v>2761</v>
      </c>
      <c r="E312" s="390" t="s">
        <v>2762</v>
      </c>
      <c r="F312" s="349"/>
      <c r="G312" s="349"/>
      <c r="H312" s="349"/>
      <c r="I312" s="349"/>
      <c r="J312" s="349"/>
      <c r="K312" s="349"/>
      <c r="L312" s="349"/>
      <c r="M312" s="349"/>
      <c r="N312" s="349"/>
      <c r="O312" s="349"/>
      <c r="P312" s="349"/>
      <c r="Q312" s="349"/>
      <c r="R312" s="349"/>
      <c r="S312" s="349"/>
      <c r="T312" s="349"/>
      <c r="U312" s="349"/>
      <c r="V312" s="349"/>
      <c r="W312" s="349"/>
      <c r="X312" s="349"/>
      <c r="Y312" s="349"/>
      <c r="Z312" s="349"/>
      <c r="AA312" s="349"/>
    </row>
    <row r="313" spans="1:27" ht="38.25">
      <c r="A313" s="496"/>
      <c r="B313" s="497">
        <v>82801</v>
      </c>
      <c r="C313" s="497"/>
      <c r="D313" s="398" t="s">
        <v>2763</v>
      </c>
      <c r="E313" s="390" t="s">
        <v>2764</v>
      </c>
      <c r="F313" s="349"/>
      <c r="G313" s="349"/>
      <c r="H313" s="349"/>
      <c r="I313" s="349"/>
      <c r="J313" s="349"/>
      <c r="K313" s="349"/>
      <c r="L313" s="349"/>
      <c r="M313" s="349"/>
      <c r="N313" s="349"/>
      <c r="O313" s="349"/>
      <c r="P313" s="349"/>
      <c r="Q313" s="349"/>
      <c r="R313" s="349"/>
      <c r="S313" s="349"/>
      <c r="T313" s="349"/>
      <c r="U313" s="349"/>
      <c r="V313" s="349"/>
      <c r="W313" s="349"/>
      <c r="X313" s="349"/>
      <c r="Y313" s="349"/>
      <c r="Z313" s="349"/>
      <c r="AA313" s="349"/>
    </row>
    <row r="314" spans="1:27">
      <c r="A314" s="492" t="s">
        <v>2765</v>
      </c>
      <c r="C314" s="499"/>
      <c r="D314" s="639" t="s">
        <v>2766</v>
      </c>
      <c r="E314" s="640"/>
      <c r="F314" s="349"/>
      <c r="G314" s="349"/>
      <c r="H314" s="349"/>
      <c r="I314" s="349"/>
      <c r="J314" s="349"/>
      <c r="K314" s="349"/>
      <c r="L314" s="349"/>
      <c r="M314" s="349"/>
      <c r="N314" s="349"/>
      <c r="O314" s="349"/>
      <c r="P314" s="349"/>
      <c r="Q314" s="349"/>
      <c r="R314" s="349"/>
      <c r="S314" s="349"/>
      <c r="T314" s="349"/>
      <c r="U314" s="349"/>
      <c r="V314" s="349"/>
      <c r="W314" s="349"/>
      <c r="X314" s="349"/>
      <c r="Y314" s="349"/>
      <c r="Z314" s="349"/>
      <c r="AA314" s="349"/>
    </row>
    <row r="315" spans="1:27" ht="63.75">
      <c r="A315" s="496"/>
      <c r="B315" s="497">
        <v>82109</v>
      </c>
      <c r="C315" s="497"/>
      <c r="D315" s="398" t="s">
        <v>2767</v>
      </c>
      <c r="E315" s="390" t="s">
        <v>2768</v>
      </c>
      <c r="F315" s="349"/>
      <c r="G315" s="349"/>
      <c r="H315" s="349"/>
      <c r="I315" s="349"/>
      <c r="J315" s="349"/>
      <c r="K315" s="349"/>
      <c r="L315" s="349"/>
      <c r="M315" s="349"/>
      <c r="N315" s="349"/>
      <c r="O315" s="349"/>
      <c r="P315" s="349"/>
      <c r="Q315" s="349"/>
      <c r="R315" s="349"/>
      <c r="S315" s="349"/>
      <c r="T315" s="349"/>
      <c r="U315" s="349"/>
      <c r="V315" s="349"/>
      <c r="W315" s="349"/>
      <c r="X315" s="349"/>
      <c r="Y315" s="349"/>
      <c r="Z315" s="349"/>
      <c r="AA315" s="349"/>
    </row>
    <row r="316" spans="1:27" ht="63.75">
      <c r="A316" s="496"/>
      <c r="B316" s="497">
        <v>82111</v>
      </c>
      <c r="C316" s="497"/>
      <c r="D316" s="398" t="s">
        <v>2769</v>
      </c>
      <c r="E316" s="390" t="s">
        <v>2770</v>
      </c>
      <c r="F316" s="349"/>
      <c r="G316" s="349"/>
      <c r="H316" s="349"/>
      <c r="I316" s="349"/>
      <c r="J316" s="349"/>
      <c r="K316" s="349"/>
      <c r="L316" s="349"/>
      <c r="M316" s="349"/>
      <c r="N316" s="349"/>
      <c r="O316" s="349"/>
      <c r="P316" s="349"/>
      <c r="Q316" s="349"/>
      <c r="R316" s="349"/>
      <c r="S316" s="349"/>
      <c r="T316" s="349"/>
      <c r="U316" s="349"/>
      <c r="V316" s="349"/>
      <c r="W316" s="349"/>
      <c r="X316" s="349"/>
      <c r="Y316" s="349"/>
      <c r="Z316" s="349"/>
      <c r="AA316" s="349"/>
    </row>
    <row r="317" spans="1:27" ht="38.25">
      <c r="A317" s="496"/>
      <c r="B317" s="497">
        <v>82112</v>
      </c>
      <c r="C317" s="497"/>
      <c r="D317" s="398" t="s">
        <v>2771</v>
      </c>
      <c r="E317" s="390" t="s">
        <v>2772</v>
      </c>
      <c r="F317" s="349"/>
      <c r="G317" s="349"/>
      <c r="H317" s="349"/>
      <c r="I317" s="349"/>
      <c r="J317" s="349"/>
      <c r="K317" s="349"/>
      <c r="L317" s="349"/>
      <c r="M317" s="349"/>
      <c r="N317" s="349"/>
      <c r="O317" s="349"/>
      <c r="P317" s="349"/>
      <c r="Q317" s="349"/>
      <c r="R317" s="349"/>
      <c r="S317" s="349"/>
      <c r="T317" s="349"/>
      <c r="U317" s="349"/>
      <c r="V317" s="349"/>
      <c r="W317" s="349"/>
      <c r="X317" s="349"/>
      <c r="Y317" s="349"/>
      <c r="Z317" s="349"/>
      <c r="AA317" s="349"/>
    </row>
    <row r="318" spans="1:27" ht="51">
      <c r="A318" s="496"/>
      <c r="B318" s="497">
        <v>82114</v>
      </c>
      <c r="C318" s="497"/>
      <c r="D318" s="398" t="s">
        <v>2773</v>
      </c>
      <c r="E318" s="390" t="s">
        <v>2774</v>
      </c>
      <c r="F318" s="349"/>
      <c r="G318" s="349"/>
      <c r="H318" s="349"/>
      <c r="I318" s="349"/>
      <c r="J318" s="349"/>
      <c r="K318" s="349"/>
      <c r="L318" s="349"/>
      <c r="M318" s="349"/>
      <c r="N318" s="349"/>
      <c r="O318" s="349"/>
      <c r="P318" s="349"/>
      <c r="Q318" s="349"/>
      <c r="R318" s="349"/>
      <c r="S318" s="349"/>
      <c r="T318" s="349"/>
      <c r="U318" s="349"/>
      <c r="V318" s="349"/>
      <c r="W318" s="349"/>
      <c r="X318" s="349"/>
      <c r="Y318" s="349"/>
      <c r="Z318" s="349"/>
      <c r="AA318" s="349"/>
    </row>
    <row r="319" spans="1:27" ht="76.5">
      <c r="A319" s="496"/>
      <c r="B319" s="497">
        <v>82115</v>
      </c>
      <c r="C319" s="497"/>
      <c r="D319" s="398" t="s">
        <v>2775</v>
      </c>
      <c r="E319" s="390" t="s">
        <v>2776</v>
      </c>
      <c r="F319" s="349"/>
      <c r="G319" s="349"/>
      <c r="H319" s="349"/>
      <c r="I319" s="349"/>
      <c r="J319" s="349"/>
      <c r="K319" s="349"/>
      <c r="L319" s="349"/>
      <c r="M319" s="349"/>
      <c r="N319" s="349"/>
      <c r="O319" s="349"/>
      <c r="P319" s="349"/>
      <c r="Q319" s="349"/>
      <c r="R319" s="349"/>
      <c r="S319" s="349"/>
      <c r="T319" s="349"/>
      <c r="U319" s="349"/>
      <c r="V319" s="349"/>
      <c r="W319" s="349"/>
      <c r="X319" s="349"/>
      <c r="Y319" s="349"/>
      <c r="Z319" s="349"/>
      <c r="AA319" s="349"/>
    </row>
    <row r="320" spans="1:27" ht="38.25">
      <c r="A320" s="496"/>
      <c r="B320" s="497">
        <v>82116</v>
      </c>
      <c r="C320" s="497"/>
      <c r="D320" s="398" t="s">
        <v>2777</v>
      </c>
      <c r="E320" s="390" t="s">
        <v>2778</v>
      </c>
      <c r="F320" s="349"/>
      <c r="G320" s="349"/>
      <c r="H320" s="349"/>
      <c r="I320" s="349"/>
      <c r="J320" s="349"/>
      <c r="K320" s="349"/>
      <c r="L320" s="349"/>
      <c r="M320" s="349"/>
      <c r="N320" s="349"/>
      <c r="O320" s="349"/>
      <c r="P320" s="349"/>
      <c r="Q320" s="349"/>
      <c r="R320" s="349"/>
      <c r="S320" s="349"/>
      <c r="T320" s="349"/>
      <c r="U320" s="349"/>
      <c r="V320" s="349"/>
      <c r="W320" s="349"/>
      <c r="X320" s="349"/>
      <c r="Y320" s="349"/>
      <c r="Z320" s="349"/>
      <c r="AA320" s="349"/>
    </row>
    <row r="321" spans="1:27" ht="51">
      <c r="A321" s="496"/>
      <c r="B321" s="497">
        <v>82117</v>
      </c>
      <c r="C321" s="497"/>
      <c r="D321" s="398" t="s">
        <v>2779</v>
      </c>
      <c r="E321" s="390" t="s">
        <v>2780</v>
      </c>
      <c r="F321" s="349"/>
      <c r="G321" s="349"/>
      <c r="H321" s="349"/>
      <c r="I321" s="349"/>
      <c r="J321" s="349"/>
      <c r="K321" s="349"/>
      <c r="L321" s="349"/>
      <c r="M321" s="349"/>
      <c r="N321" s="349"/>
      <c r="O321" s="349"/>
      <c r="P321" s="349"/>
      <c r="Q321" s="349"/>
      <c r="R321" s="349"/>
      <c r="S321" s="349"/>
      <c r="T321" s="349"/>
      <c r="U321" s="349"/>
      <c r="V321" s="349"/>
      <c r="W321" s="349"/>
      <c r="X321" s="349"/>
      <c r="Y321" s="349"/>
      <c r="Z321" s="349"/>
      <c r="AA321" s="349"/>
    </row>
    <row r="322" spans="1:27" ht="38.25">
      <c r="A322" s="496"/>
      <c r="B322" s="497">
        <v>82118</v>
      </c>
      <c r="C322" s="497"/>
      <c r="D322" s="398" t="s">
        <v>2781</v>
      </c>
      <c r="E322" s="390" t="s">
        <v>2782</v>
      </c>
      <c r="F322" s="349"/>
      <c r="G322" s="349"/>
      <c r="H322" s="349"/>
      <c r="I322" s="349"/>
      <c r="J322" s="349"/>
      <c r="K322" s="349"/>
      <c r="L322" s="349"/>
      <c r="M322" s="349"/>
      <c r="N322" s="349"/>
      <c r="O322" s="349"/>
      <c r="P322" s="349"/>
      <c r="Q322" s="349"/>
      <c r="R322" s="349"/>
      <c r="S322" s="349"/>
      <c r="T322" s="349"/>
      <c r="U322" s="349"/>
      <c r="V322" s="349"/>
      <c r="W322" s="349"/>
      <c r="X322" s="349"/>
      <c r="Y322" s="349"/>
      <c r="Z322" s="349"/>
      <c r="AA322" s="349"/>
    </row>
    <row r="323" spans="1:27" ht="51">
      <c r="A323" s="496"/>
      <c r="B323" s="497">
        <v>82119</v>
      </c>
      <c r="C323" s="497"/>
      <c r="D323" s="398" t="s">
        <v>2783</v>
      </c>
      <c r="E323" s="390" t="s">
        <v>2784</v>
      </c>
      <c r="F323" s="349"/>
      <c r="G323" s="349"/>
      <c r="H323" s="349"/>
      <c r="I323" s="349"/>
      <c r="J323" s="349"/>
      <c r="K323" s="349"/>
      <c r="L323" s="349"/>
      <c r="M323" s="349"/>
      <c r="N323" s="349"/>
      <c r="O323" s="349"/>
      <c r="P323" s="349"/>
      <c r="Q323" s="349"/>
      <c r="R323" s="349"/>
      <c r="S323" s="349"/>
      <c r="T323" s="349"/>
      <c r="U323" s="349"/>
      <c r="V323" s="349"/>
      <c r="W323" s="349"/>
      <c r="X323" s="349"/>
      <c r="Y323" s="349"/>
      <c r="Z323" s="349"/>
      <c r="AA323" s="349"/>
    </row>
    <row r="324" spans="1:27" ht="89.25">
      <c r="A324" s="496"/>
      <c r="B324" s="497">
        <v>82120</v>
      </c>
      <c r="C324" s="497"/>
      <c r="D324" s="398" t="s">
        <v>2785</v>
      </c>
      <c r="E324" s="390" t="s">
        <v>2786</v>
      </c>
      <c r="F324" s="349"/>
      <c r="G324" s="349"/>
      <c r="H324" s="349"/>
      <c r="I324" s="349"/>
      <c r="J324" s="349"/>
      <c r="K324" s="349"/>
      <c r="L324" s="349"/>
      <c r="M324" s="349"/>
      <c r="N324" s="349"/>
      <c r="O324" s="349"/>
      <c r="P324" s="349"/>
      <c r="Q324" s="349"/>
      <c r="R324" s="349"/>
      <c r="S324" s="349"/>
      <c r="T324" s="349"/>
      <c r="U324" s="349"/>
      <c r="V324" s="349"/>
      <c r="W324" s="349"/>
      <c r="X324" s="349"/>
      <c r="Y324" s="349"/>
      <c r="Z324" s="349"/>
      <c r="AA324" s="349"/>
    </row>
    <row r="325" spans="1:27">
      <c r="A325" s="492">
        <v>82200</v>
      </c>
      <c r="C325" s="499"/>
      <c r="D325" s="639" t="s">
        <v>2787</v>
      </c>
      <c r="E325" s="640"/>
      <c r="F325" s="349"/>
      <c r="G325" s="349"/>
      <c r="H325" s="349"/>
      <c r="I325" s="349"/>
      <c r="J325" s="349"/>
      <c r="K325" s="349"/>
      <c r="L325" s="349"/>
      <c r="M325" s="349"/>
      <c r="N325" s="349"/>
      <c r="O325" s="349"/>
      <c r="P325" s="349"/>
      <c r="Q325" s="349"/>
      <c r="R325" s="349"/>
      <c r="S325" s="349"/>
      <c r="T325" s="349"/>
      <c r="U325" s="349"/>
      <c r="V325" s="349"/>
      <c r="W325" s="349"/>
      <c r="X325" s="349"/>
      <c r="Y325" s="349"/>
      <c r="Z325" s="349"/>
      <c r="AA325" s="349"/>
    </row>
    <row r="326" spans="1:27" ht="140.25">
      <c r="A326" s="496"/>
      <c r="B326" s="497">
        <v>82201</v>
      </c>
      <c r="C326" s="497"/>
      <c r="D326" s="498" t="s">
        <v>2788</v>
      </c>
      <c r="E326" s="390" t="s">
        <v>2789</v>
      </c>
      <c r="F326" s="349"/>
      <c r="G326" s="349"/>
      <c r="H326" s="349"/>
      <c r="I326" s="349"/>
      <c r="J326" s="349"/>
      <c r="K326" s="349"/>
      <c r="L326" s="349"/>
      <c r="M326" s="349"/>
      <c r="N326" s="349"/>
      <c r="O326" s="349"/>
      <c r="P326" s="349"/>
      <c r="Q326" s="349"/>
      <c r="R326" s="349"/>
      <c r="S326" s="349"/>
      <c r="T326" s="349"/>
      <c r="U326" s="349"/>
      <c r="V326" s="349"/>
      <c r="W326" s="349"/>
      <c r="X326" s="349"/>
      <c r="Y326" s="349"/>
      <c r="Z326" s="349"/>
      <c r="AA326" s="349"/>
    </row>
    <row r="327" spans="1:27" ht="38.25">
      <c r="A327" s="496"/>
      <c r="B327" s="497">
        <v>82203</v>
      </c>
      <c r="C327" s="497"/>
      <c r="D327" s="498" t="s">
        <v>2790</v>
      </c>
      <c r="E327" s="390" t="s">
        <v>2791</v>
      </c>
      <c r="F327" s="349"/>
      <c r="G327" s="349"/>
      <c r="H327" s="349"/>
      <c r="I327" s="349"/>
      <c r="J327" s="349"/>
      <c r="K327" s="349"/>
      <c r="L327" s="349"/>
      <c r="M327" s="349"/>
      <c r="N327" s="349"/>
      <c r="O327" s="349"/>
      <c r="P327" s="349"/>
      <c r="Q327" s="349"/>
      <c r="R327" s="349"/>
      <c r="S327" s="349"/>
      <c r="T327" s="349"/>
      <c r="U327" s="349"/>
      <c r="V327" s="349"/>
      <c r="W327" s="349"/>
      <c r="X327" s="349"/>
      <c r="Y327" s="349"/>
      <c r="Z327" s="349"/>
      <c r="AA327" s="349"/>
    </row>
    <row r="328" spans="1:27" ht="38.25">
      <c r="A328" s="496"/>
      <c r="B328" s="497">
        <v>82204</v>
      </c>
      <c r="C328" s="497"/>
      <c r="D328" s="498" t="s">
        <v>2792</v>
      </c>
      <c r="E328" s="390" t="s">
        <v>2793</v>
      </c>
      <c r="F328" s="349"/>
      <c r="G328" s="349"/>
      <c r="H328" s="349"/>
      <c r="I328" s="349"/>
      <c r="J328" s="349"/>
      <c r="K328" s="349"/>
      <c r="L328" s="349"/>
      <c r="M328" s="349"/>
      <c r="N328" s="349"/>
      <c r="O328" s="349"/>
      <c r="P328" s="349"/>
      <c r="Q328" s="349"/>
      <c r="R328" s="349"/>
      <c r="S328" s="349"/>
      <c r="T328" s="349"/>
      <c r="U328" s="349"/>
      <c r="V328" s="349"/>
      <c r="W328" s="349"/>
      <c r="X328" s="349"/>
      <c r="Y328" s="349"/>
      <c r="Z328" s="349"/>
      <c r="AA328" s="349"/>
    </row>
    <row r="329" spans="1:27" ht="25.5">
      <c r="A329" s="496"/>
      <c r="B329" s="497">
        <v>82205</v>
      </c>
      <c r="C329" s="497"/>
      <c r="D329" s="498" t="s">
        <v>2794</v>
      </c>
      <c r="E329" s="390" t="s">
        <v>2795</v>
      </c>
      <c r="F329" s="349"/>
      <c r="G329" s="349"/>
      <c r="H329" s="349"/>
      <c r="I329" s="349"/>
      <c r="J329" s="349"/>
      <c r="K329" s="349"/>
      <c r="L329" s="349"/>
      <c r="M329" s="349"/>
      <c r="N329" s="349"/>
      <c r="O329" s="349"/>
      <c r="P329" s="349"/>
      <c r="Q329" s="349"/>
      <c r="R329" s="349"/>
      <c r="S329" s="349"/>
      <c r="T329" s="349"/>
      <c r="U329" s="349"/>
      <c r="V329" s="349"/>
      <c r="W329" s="349"/>
      <c r="X329" s="349"/>
      <c r="Y329" s="349"/>
      <c r="Z329" s="349"/>
      <c r="AA329" s="349"/>
    </row>
    <row r="330" spans="1:27" ht="38.25">
      <c r="A330" s="496"/>
      <c r="B330" s="497">
        <v>82206</v>
      </c>
      <c r="C330" s="497"/>
      <c r="D330" s="498" t="s">
        <v>2796</v>
      </c>
      <c r="E330" s="390" t="s">
        <v>2797</v>
      </c>
      <c r="F330" s="349"/>
      <c r="G330" s="349"/>
      <c r="H330" s="349"/>
      <c r="I330" s="349"/>
      <c r="J330" s="349"/>
      <c r="K330" s="349"/>
      <c r="L330" s="349"/>
      <c r="M330" s="349"/>
      <c r="N330" s="349"/>
      <c r="O330" s="349"/>
      <c r="P330" s="349"/>
      <c r="Q330" s="349"/>
      <c r="R330" s="349"/>
      <c r="S330" s="349"/>
      <c r="T330" s="349"/>
      <c r="U330" s="349"/>
      <c r="V330" s="349"/>
      <c r="W330" s="349"/>
      <c r="X330" s="349"/>
      <c r="Y330" s="349"/>
      <c r="Z330" s="349"/>
      <c r="AA330" s="349"/>
    </row>
    <row r="331" spans="1:27" ht="38.25">
      <c r="A331" s="496"/>
      <c r="B331" s="497">
        <v>82207</v>
      </c>
      <c r="C331" s="497"/>
      <c r="D331" s="498" t="s">
        <v>2798</v>
      </c>
      <c r="E331" s="390" t="s">
        <v>2799</v>
      </c>
      <c r="F331" s="349"/>
      <c r="G331" s="349"/>
      <c r="H331" s="349"/>
      <c r="I331" s="349"/>
      <c r="J331" s="349"/>
      <c r="K331" s="349"/>
      <c r="L331" s="349"/>
      <c r="M331" s="349"/>
      <c r="N331" s="349"/>
      <c r="O331" s="349"/>
      <c r="P331" s="349"/>
      <c r="Q331" s="349"/>
      <c r="R331" s="349"/>
      <c r="S331" s="349"/>
      <c r="T331" s="349"/>
      <c r="U331" s="349"/>
      <c r="V331" s="349"/>
      <c r="W331" s="349"/>
      <c r="X331" s="349"/>
      <c r="Y331" s="349"/>
      <c r="Z331" s="349"/>
      <c r="AA331" s="349"/>
    </row>
    <row r="332" spans="1:27" ht="63.75">
      <c r="A332" s="496"/>
      <c r="B332" s="497">
        <v>82208</v>
      </c>
      <c r="C332" s="497"/>
      <c r="D332" s="498" t="s">
        <v>2800</v>
      </c>
      <c r="E332" s="390" t="s">
        <v>2801</v>
      </c>
      <c r="F332" s="349"/>
      <c r="G332" s="349"/>
      <c r="H332" s="349"/>
      <c r="I332" s="349"/>
      <c r="J332" s="349"/>
      <c r="K332" s="349"/>
      <c r="L332" s="349"/>
      <c r="M332" s="349"/>
      <c r="N332" s="349"/>
      <c r="O332" s="349"/>
      <c r="P332" s="349"/>
      <c r="Q332" s="349"/>
      <c r="R332" s="349"/>
      <c r="S332" s="349"/>
      <c r="T332" s="349"/>
      <c r="U332" s="349"/>
      <c r="V332" s="349"/>
      <c r="W332" s="349"/>
      <c r="X332" s="349"/>
      <c r="Y332" s="349"/>
      <c r="Z332" s="349"/>
      <c r="AA332" s="349"/>
    </row>
    <row r="333" spans="1:27" ht="51">
      <c r="A333" s="496"/>
      <c r="B333" s="497">
        <v>82209</v>
      </c>
      <c r="C333" s="497"/>
      <c r="D333" s="498" t="s">
        <v>2802</v>
      </c>
      <c r="E333" s="390" t="s">
        <v>2803</v>
      </c>
      <c r="F333" s="349"/>
      <c r="G333" s="349"/>
      <c r="H333" s="349"/>
      <c r="I333" s="349"/>
      <c r="J333" s="349"/>
      <c r="K333" s="349"/>
      <c r="L333" s="349"/>
      <c r="M333" s="349"/>
      <c r="N333" s="349"/>
      <c r="O333" s="349"/>
      <c r="P333" s="349"/>
      <c r="Q333" s="349"/>
      <c r="R333" s="349"/>
      <c r="S333" s="349"/>
      <c r="T333" s="349"/>
      <c r="U333" s="349"/>
      <c r="V333" s="349"/>
      <c r="W333" s="349"/>
      <c r="X333" s="349"/>
      <c r="Y333" s="349"/>
      <c r="Z333" s="349"/>
      <c r="AA333" s="349"/>
    </row>
    <row r="334" spans="1:27" ht="38.25">
      <c r="A334" s="496"/>
      <c r="B334" s="497">
        <v>82210</v>
      </c>
      <c r="C334" s="497"/>
      <c r="D334" s="498" t="s">
        <v>2804</v>
      </c>
      <c r="E334" s="390" t="s">
        <v>2805</v>
      </c>
      <c r="F334" s="349"/>
      <c r="G334" s="349"/>
      <c r="H334" s="349"/>
      <c r="I334" s="349"/>
      <c r="J334" s="349"/>
      <c r="K334" s="349"/>
      <c r="L334" s="349"/>
      <c r="M334" s="349"/>
      <c r="N334" s="349"/>
      <c r="O334" s="349"/>
      <c r="P334" s="349"/>
      <c r="Q334" s="349"/>
      <c r="R334" s="349"/>
      <c r="S334" s="349"/>
      <c r="T334" s="349"/>
      <c r="U334" s="349"/>
      <c r="V334" s="349"/>
      <c r="W334" s="349"/>
      <c r="X334" s="349"/>
      <c r="Y334" s="349"/>
      <c r="Z334" s="349"/>
      <c r="AA334" s="349"/>
    </row>
    <row r="335" spans="1:27" ht="38.25">
      <c r="A335" s="496"/>
      <c r="B335" s="497">
        <v>82211</v>
      </c>
      <c r="C335" s="497"/>
      <c r="D335" s="498" t="s">
        <v>2806</v>
      </c>
      <c r="E335" s="503" t="s">
        <v>2807</v>
      </c>
      <c r="F335" s="349"/>
      <c r="G335" s="349"/>
      <c r="H335" s="349"/>
      <c r="I335" s="349"/>
      <c r="J335" s="349"/>
      <c r="K335" s="349"/>
      <c r="L335" s="349"/>
      <c r="M335" s="349"/>
      <c r="N335" s="349"/>
      <c r="O335" s="349"/>
      <c r="P335" s="349"/>
      <c r="Q335" s="349"/>
      <c r="R335" s="349"/>
      <c r="S335" s="349"/>
      <c r="T335" s="349"/>
      <c r="U335" s="349"/>
      <c r="V335" s="349"/>
      <c r="W335" s="349"/>
      <c r="X335" s="349"/>
      <c r="Y335" s="349"/>
      <c r="Z335" s="349"/>
      <c r="AA335" s="349"/>
    </row>
    <row r="336" spans="1:27" ht="38.25">
      <c r="A336" s="496"/>
      <c r="B336" s="497">
        <v>82212</v>
      </c>
      <c r="C336" s="497"/>
      <c r="D336" s="498" t="s">
        <v>2548</v>
      </c>
      <c r="E336" s="503" t="s">
        <v>2808</v>
      </c>
      <c r="F336" s="349"/>
      <c r="G336" s="349"/>
      <c r="H336" s="349"/>
      <c r="I336" s="349"/>
      <c r="J336" s="349"/>
      <c r="K336" s="349"/>
      <c r="L336" s="349"/>
      <c r="M336" s="349"/>
      <c r="N336" s="349"/>
      <c r="O336" s="349"/>
      <c r="P336" s="349"/>
      <c r="Q336" s="349"/>
      <c r="R336" s="349"/>
      <c r="S336" s="349"/>
      <c r="T336" s="349"/>
      <c r="U336" s="349"/>
      <c r="V336" s="349"/>
      <c r="W336" s="349"/>
      <c r="X336" s="349"/>
      <c r="Y336" s="349"/>
      <c r="Z336" s="349"/>
      <c r="AA336" s="349"/>
    </row>
    <row r="337" spans="1:27" ht="51">
      <c r="A337" s="496"/>
      <c r="B337" s="497">
        <v>82213</v>
      </c>
      <c r="C337" s="497"/>
      <c r="D337" s="498" t="s">
        <v>2809</v>
      </c>
      <c r="E337" s="503" t="s">
        <v>2810</v>
      </c>
      <c r="F337" s="349"/>
      <c r="G337" s="349"/>
      <c r="H337" s="349"/>
      <c r="I337" s="349"/>
      <c r="J337" s="349"/>
      <c r="K337" s="349"/>
      <c r="L337" s="349"/>
      <c r="M337" s="349"/>
      <c r="N337" s="349"/>
      <c r="O337" s="349"/>
      <c r="P337" s="349"/>
      <c r="Q337" s="349"/>
      <c r="R337" s="349"/>
      <c r="S337" s="349"/>
      <c r="T337" s="349"/>
      <c r="U337" s="349"/>
      <c r="V337" s="349"/>
      <c r="W337" s="349"/>
      <c r="X337" s="349"/>
      <c r="Y337" s="349"/>
      <c r="Z337" s="349"/>
      <c r="AA337" s="349"/>
    </row>
    <row r="338" spans="1:27" ht="38.25">
      <c r="A338" s="496"/>
      <c r="B338" s="497">
        <v>82214</v>
      </c>
      <c r="C338" s="497"/>
      <c r="D338" s="498" t="s">
        <v>2811</v>
      </c>
      <c r="E338" s="503" t="s">
        <v>2812</v>
      </c>
      <c r="F338" s="349"/>
      <c r="G338" s="349"/>
      <c r="H338" s="349"/>
      <c r="I338" s="349"/>
      <c r="J338" s="349"/>
      <c r="K338" s="349"/>
      <c r="L338" s="349"/>
      <c r="M338" s="349"/>
      <c r="N338" s="349"/>
      <c r="O338" s="349"/>
      <c r="P338" s="349"/>
      <c r="Q338" s="349"/>
      <c r="R338" s="349"/>
      <c r="S338" s="349"/>
      <c r="T338" s="349"/>
      <c r="U338" s="349"/>
      <c r="V338" s="349"/>
      <c r="W338" s="349"/>
      <c r="X338" s="349"/>
      <c r="Y338" s="349"/>
      <c r="Z338" s="349"/>
      <c r="AA338" s="349"/>
    </row>
    <row r="339" spans="1:27" ht="38.25">
      <c r="A339" s="504"/>
      <c r="B339" s="505">
        <v>82310</v>
      </c>
      <c r="C339" s="497"/>
      <c r="D339" s="498" t="s">
        <v>2813</v>
      </c>
      <c r="E339" s="503" t="s">
        <v>2814</v>
      </c>
      <c r="F339" s="349"/>
      <c r="G339" s="349"/>
      <c r="H339" s="349"/>
      <c r="I339" s="349"/>
      <c r="J339" s="349"/>
      <c r="K339" s="349"/>
      <c r="L339" s="349"/>
      <c r="M339" s="349"/>
      <c r="N339" s="349"/>
      <c r="O339" s="349"/>
      <c r="P339" s="349"/>
      <c r="Q339" s="349"/>
      <c r="R339" s="349"/>
      <c r="S339" s="349"/>
      <c r="T339" s="349"/>
      <c r="U339" s="349"/>
      <c r="V339" s="349"/>
      <c r="W339" s="349"/>
      <c r="X339" s="349"/>
      <c r="Y339" s="349"/>
      <c r="Z339" s="349"/>
      <c r="AA339" s="349"/>
    </row>
    <row r="340" spans="1:27">
      <c r="A340" s="492">
        <v>82500</v>
      </c>
      <c r="C340" s="499"/>
      <c r="D340" s="639" t="s">
        <v>2815</v>
      </c>
      <c r="E340" s="640"/>
      <c r="F340" s="349"/>
      <c r="G340" s="349"/>
      <c r="H340" s="349"/>
      <c r="I340" s="349"/>
      <c r="J340" s="349"/>
      <c r="K340" s="349"/>
      <c r="L340" s="349"/>
      <c r="M340" s="349"/>
      <c r="N340" s="349"/>
      <c r="O340" s="349"/>
      <c r="P340" s="349"/>
      <c r="Q340" s="349"/>
      <c r="R340" s="349"/>
      <c r="S340" s="349"/>
      <c r="T340" s="349"/>
      <c r="U340" s="349"/>
      <c r="V340" s="349"/>
      <c r="W340" s="349"/>
      <c r="X340" s="349"/>
      <c r="Y340" s="349"/>
      <c r="Z340" s="349"/>
      <c r="AA340" s="349"/>
    </row>
    <row r="341" spans="1:27" ht="63.75">
      <c r="A341" s="496"/>
      <c r="B341" s="497">
        <v>82501</v>
      </c>
      <c r="C341" s="497"/>
      <c r="D341" s="498" t="s">
        <v>2816</v>
      </c>
      <c r="E341" s="390" t="s">
        <v>2817</v>
      </c>
      <c r="F341" s="349"/>
      <c r="G341" s="349"/>
      <c r="H341" s="349"/>
      <c r="I341" s="349"/>
      <c r="J341" s="349"/>
      <c r="K341" s="349"/>
      <c r="L341" s="349"/>
      <c r="M341" s="349"/>
      <c r="N341" s="349"/>
      <c r="O341" s="349"/>
      <c r="P341" s="349"/>
      <c r="Q341" s="349"/>
      <c r="R341" s="349"/>
      <c r="S341" s="349"/>
      <c r="T341" s="349"/>
      <c r="U341" s="349"/>
      <c r="V341" s="349"/>
      <c r="W341" s="349"/>
      <c r="X341" s="349"/>
      <c r="Y341" s="349"/>
      <c r="Z341" s="349"/>
      <c r="AA341" s="349"/>
    </row>
    <row r="342" spans="1:27" ht="63.75">
      <c r="A342" s="496"/>
      <c r="B342" s="497">
        <v>82502</v>
      </c>
      <c r="C342" s="497"/>
      <c r="D342" s="498" t="s">
        <v>2818</v>
      </c>
      <c r="E342" s="390" t="s">
        <v>2819</v>
      </c>
      <c r="F342" s="349"/>
      <c r="G342" s="349"/>
      <c r="H342" s="349"/>
      <c r="I342" s="349"/>
      <c r="J342" s="349"/>
      <c r="K342" s="349"/>
      <c r="L342" s="349"/>
      <c r="M342" s="349"/>
      <c r="N342" s="349"/>
      <c r="O342" s="349"/>
      <c r="P342" s="349"/>
      <c r="Q342" s="349"/>
      <c r="R342" s="349"/>
      <c r="S342" s="349"/>
      <c r="T342" s="349"/>
      <c r="U342" s="349"/>
      <c r="V342" s="349"/>
      <c r="W342" s="349"/>
      <c r="X342" s="349"/>
      <c r="Y342" s="349"/>
      <c r="Z342" s="349"/>
      <c r="AA342" s="349"/>
    </row>
    <row r="343" spans="1:27" ht="63.75">
      <c r="A343" s="496"/>
      <c r="B343" s="497">
        <v>82504</v>
      </c>
      <c r="C343" s="497"/>
      <c r="D343" s="498" t="s">
        <v>2820</v>
      </c>
      <c r="E343" s="390" t="s">
        <v>2821</v>
      </c>
      <c r="F343" s="349"/>
      <c r="G343" s="349"/>
      <c r="H343" s="349"/>
      <c r="I343" s="349"/>
      <c r="J343" s="349"/>
      <c r="K343" s="349"/>
      <c r="L343" s="349"/>
      <c r="M343" s="349"/>
      <c r="N343" s="349"/>
      <c r="O343" s="349"/>
      <c r="P343" s="349"/>
      <c r="Q343" s="349"/>
      <c r="R343" s="349"/>
      <c r="S343" s="349"/>
      <c r="T343" s="349"/>
      <c r="U343" s="349"/>
      <c r="V343" s="349"/>
      <c r="W343" s="349"/>
      <c r="X343" s="349"/>
      <c r="Y343" s="349"/>
      <c r="Z343" s="349"/>
      <c r="AA343" s="349"/>
    </row>
    <row r="344" spans="1:27" ht="63.75">
      <c r="A344" s="496"/>
      <c r="B344" s="497">
        <v>82506</v>
      </c>
      <c r="C344" s="497"/>
      <c r="D344" s="498" t="s">
        <v>2822</v>
      </c>
      <c r="E344" s="390" t="s">
        <v>2823</v>
      </c>
      <c r="F344" s="349"/>
      <c r="G344" s="349"/>
      <c r="H344" s="349"/>
      <c r="I344" s="349"/>
      <c r="J344" s="349"/>
      <c r="K344" s="349"/>
      <c r="L344" s="349"/>
      <c r="M344" s="349"/>
      <c r="N344" s="349"/>
      <c r="O344" s="349"/>
      <c r="P344" s="349"/>
      <c r="Q344" s="349"/>
      <c r="R344" s="349"/>
      <c r="S344" s="349"/>
      <c r="T344" s="349"/>
      <c r="U344" s="349"/>
      <c r="V344" s="349"/>
      <c r="W344" s="349"/>
      <c r="X344" s="349"/>
      <c r="Y344" s="349"/>
      <c r="Z344" s="349"/>
      <c r="AA344" s="349"/>
    </row>
    <row r="345" spans="1:27" ht="102">
      <c r="A345" s="496"/>
      <c r="B345" s="497">
        <v>82508</v>
      </c>
      <c r="C345" s="500"/>
      <c r="D345" s="498" t="s">
        <v>2824</v>
      </c>
      <c r="E345" s="398" t="s">
        <v>2825</v>
      </c>
      <c r="F345" s="349"/>
      <c r="G345" s="349"/>
      <c r="H345" s="349"/>
      <c r="I345" s="349"/>
      <c r="J345" s="349"/>
      <c r="K345" s="349"/>
      <c r="L345" s="349"/>
      <c r="M345" s="349"/>
      <c r="N345" s="349"/>
      <c r="O345" s="349"/>
      <c r="P345" s="349"/>
      <c r="Q345" s="349"/>
      <c r="R345" s="349"/>
      <c r="S345" s="349"/>
      <c r="T345" s="349"/>
      <c r="U345" s="349"/>
      <c r="V345" s="349"/>
      <c r="W345" s="349"/>
      <c r="X345" s="349"/>
      <c r="Y345" s="349"/>
      <c r="Z345" s="349"/>
      <c r="AA345" s="349"/>
    </row>
    <row r="346" spans="1:27" ht="76.5">
      <c r="A346" s="496"/>
      <c r="B346" s="497">
        <v>82509</v>
      </c>
      <c r="C346" s="497"/>
      <c r="D346" s="498" t="s">
        <v>2826</v>
      </c>
      <c r="E346" s="390" t="s">
        <v>2827</v>
      </c>
      <c r="F346" s="349"/>
      <c r="G346" s="349"/>
      <c r="H346" s="349"/>
      <c r="I346" s="349"/>
      <c r="J346" s="349"/>
      <c r="K346" s="349"/>
      <c r="L346" s="349"/>
      <c r="M346" s="349"/>
      <c r="N346" s="349"/>
      <c r="O346" s="349"/>
      <c r="P346" s="349"/>
      <c r="Q346" s="349"/>
      <c r="R346" s="349"/>
      <c r="S346" s="349"/>
      <c r="T346" s="349"/>
      <c r="U346" s="349"/>
      <c r="V346" s="349"/>
      <c r="W346" s="349"/>
      <c r="X346" s="349"/>
      <c r="Y346" s="349"/>
      <c r="Z346" s="349"/>
      <c r="AA346" s="349"/>
    </row>
    <row r="347" spans="1:27" ht="114.75">
      <c r="A347" s="496"/>
      <c r="B347" s="497">
        <v>82550</v>
      </c>
      <c r="C347" s="497"/>
      <c r="D347" s="498" t="s">
        <v>2828</v>
      </c>
      <c r="E347" s="390" t="s">
        <v>2829</v>
      </c>
      <c r="F347" s="349"/>
      <c r="G347" s="349"/>
      <c r="H347" s="349"/>
      <c r="I347" s="349"/>
      <c r="J347" s="349"/>
      <c r="K347" s="349"/>
      <c r="L347" s="349"/>
      <c r="M347" s="349"/>
      <c r="N347" s="349"/>
      <c r="O347" s="349"/>
      <c r="P347" s="349"/>
      <c r="Q347" s="349"/>
      <c r="R347" s="349"/>
      <c r="S347" s="349"/>
      <c r="T347" s="349"/>
      <c r="U347" s="349"/>
      <c r="V347" s="349"/>
      <c r="W347" s="349"/>
      <c r="X347" s="349"/>
      <c r="Y347" s="349"/>
      <c r="Z347" s="349"/>
      <c r="AA347" s="349"/>
    </row>
    <row r="348" spans="1:27" ht="25.5">
      <c r="A348" s="496"/>
      <c r="B348" s="497">
        <v>82511</v>
      </c>
      <c r="C348" s="497"/>
      <c r="D348" s="498" t="s">
        <v>2830</v>
      </c>
      <c r="E348" s="587" t="s">
        <v>2831</v>
      </c>
      <c r="F348" s="349"/>
      <c r="G348" s="349"/>
      <c r="H348" s="349"/>
      <c r="I348" s="349"/>
      <c r="J348" s="349"/>
      <c r="K348" s="349"/>
      <c r="L348" s="349"/>
      <c r="M348" s="349"/>
      <c r="N348" s="349"/>
      <c r="O348" s="349"/>
      <c r="P348" s="349"/>
      <c r="Q348" s="349"/>
      <c r="R348" s="349"/>
      <c r="S348" s="349"/>
      <c r="T348" s="349"/>
      <c r="U348" s="349"/>
      <c r="V348" s="349"/>
      <c r="W348" s="349"/>
      <c r="X348" s="349"/>
      <c r="Y348" s="349"/>
      <c r="Z348" s="349"/>
      <c r="AA348" s="349"/>
    </row>
    <row r="349" spans="1:27" ht="25.5">
      <c r="A349" s="496"/>
      <c r="B349" s="497">
        <v>82512</v>
      </c>
      <c r="C349" s="497"/>
      <c r="D349" s="498" t="s">
        <v>2832</v>
      </c>
      <c r="E349" s="588"/>
      <c r="F349" s="349"/>
      <c r="G349" s="349"/>
      <c r="H349" s="349"/>
      <c r="I349" s="349"/>
      <c r="J349" s="349"/>
      <c r="K349" s="349"/>
      <c r="L349" s="349"/>
      <c r="M349" s="349"/>
      <c r="N349" s="349"/>
      <c r="O349" s="349"/>
      <c r="P349" s="349"/>
      <c r="Q349" s="349"/>
      <c r="R349" s="349"/>
      <c r="S349" s="349"/>
      <c r="T349" s="349"/>
      <c r="U349" s="349"/>
      <c r="V349" s="349"/>
      <c r="W349" s="349"/>
      <c r="X349" s="349"/>
      <c r="Y349" s="349"/>
      <c r="Z349" s="349"/>
      <c r="AA349" s="349"/>
    </row>
    <row r="350" spans="1:27">
      <c r="A350" s="496"/>
      <c r="B350" s="497">
        <v>82515</v>
      </c>
      <c r="C350" s="497"/>
      <c r="D350" s="498" t="s">
        <v>2833</v>
      </c>
      <c r="E350" s="588"/>
      <c r="F350" s="349"/>
      <c r="G350" s="349"/>
      <c r="H350" s="349"/>
      <c r="I350" s="349"/>
      <c r="J350" s="349"/>
      <c r="K350" s="349"/>
      <c r="L350" s="349"/>
      <c r="M350" s="349"/>
      <c r="N350" s="349"/>
      <c r="O350" s="349"/>
      <c r="P350" s="349"/>
      <c r="Q350" s="349"/>
      <c r="R350" s="349"/>
      <c r="S350" s="349"/>
      <c r="T350" s="349"/>
      <c r="U350" s="349"/>
      <c r="V350" s="349"/>
      <c r="W350" s="349"/>
      <c r="X350" s="349"/>
      <c r="Y350" s="349"/>
      <c r="Z350" s="349"/>
      <c r="AA350" s="349"/>
    </row>
    <row r="351" spans="1:27" ht="38.25">
      <c r="A351" s="496"/>
      <c r="B351" s="497">
        <v>82513</v>
      </c>
      <c r="C351" s="497"/>
      <c r="D351" s="498" t="s">
        <v>2834</v>
      </c>
      <c r="E351" s="583"/>
      <c r="F351" s="349"/>
      <c r="G351" s="349"/>
      <c r="H351" s="349"/>
      <c r="I351" s="349"/>
      <c r="J351" s="349"/>
      <c r="K351" s="349"/>
      <c r="L351" s="349"/>
      <c r="M351" s="349"/>
      <c r="N351" s="349"/>
      <c r="O351" s="349"/>
      <c r="P351" s="349"/>
      <c r="Q351" s="349"/>
      <c r="R351" s="349"/>
      <c r="S351" s="349"/>
      <c r="T351" s="349"/>
      <c r="U351" s="349"/>
      <c r="V351" s="349"/>
      <c r="W351" s="349"/>
      <c r="X351" s="349"/>
      <c r="Y351" s="349"/>
      <c r="Z351" s="349"/>
      <c r="AA351" s="349"/>
    </row>
    <row r="352" spans="1:27" ht="38.25">
      <c r="A352" s="496"/>
      <c r="B352" s="497">
        <v>82503</v>
      </c>
      <c r="C352" s="497"/>
      <c r="D352" s="498" t="s">
        <v>2835</v>
      </c>
      <c r="E352" s="587" t="s">
        <v>2836</v>
      </c>
      <c r="F352" s="349"/>
      <c r="G352" s="349"/>
      <c r="H352" s="349"/>
      <c r="I352" s="349"/>
      <c r="J352" s="349"/>
      <c r="K352" s="349"/>
      <c r="L352" s="349"/>
      <c r="M352" s="349"/>
      <c r="N352" s="349"/>
      <c r="O352" s="349"/>
      <c r="P352" s="349"/>
      <c r="Q352" s="349"/>
      <c r="R352" s="349"/>
      <c r="S352" s="349"/>
      <c r="T352" s="349"/>
      <c r="U352" s="349"/>
      <c r="V352" s="349"/>
      <c r="W352" s="349"/>
      <c r="X352" s="349"/>
      <c r="Y352" s="349"/>
      <c r="Z352" s="349"/>
      <c r="AA352" s="349"/>
    </row>
    <row r="353" spans="1:27" ht="25.5">
      <c r="A353" s="496"/>
      <c r="B353" s="497">
        <v>82514</v>
      </c>
      <c r="C353" s="497"/>
      <c r="D353" s="498" t="s">
        <v>2837</v>
      </c>
      <c r="E353" s="588"/>
      <c r="F353" s="349"/>
      <c r="G353" s="349"/>
      <c r="H353" s="349"/>
      <c r="I353" s="349"/>
      <c r="J353" s="349"/>
      <c r="K353" s="349"/>
      <c r="L353" s="349"/>
      <c r="M353" s="349"/>
      <c r="N353" s="349"/>
      <c r="O353" s="349"/>
      <c r="P353" s="349"/>
      <c r="Q353" s="349"/>
      <c r="R353" s="349"/>
      <c r="S353" s="349"/>
      <c r="T353" s="349"/>
      <c r="U353" s="349"/>
      <c r="V353" s="349"/>
      <c r="W353" s="349"/>
      <c r="X353" s="349"/>
      <c r="Y353" s="349"/>
      <c r="Z353" s="349"/>
      <c r="AA353" s="349"/>
    </row>
    <row r="354" spans="1:27" ht="25.5">
      <c r="A354" s="496"/>
      <c r="B354" s="497">
        <v>82516</v>
      </c>
      <c r="C354" s="497"/>
      <c r="D354" s="498" t="s">
        <v>2838</v>
      </c>
      <c r="E354" s="583"/>
      <c r="F354" s="349"/>
      <c r="G354" s="349"/>
      <c r="H354" s="349"/>
      <c r="I354" s="349"/>
      <c r="J354" s="349"/>
      <c r="K354" s="349"/>
      <c r="L354" s="349"/>
      <c r="M354" s="349"/>
      <c r="N354" s="349"/>
      <c r="O354" s="349"/>
      <c r="P354" s="349"/>
      <c r="Q354" s="349"/>
      <c r="R354" s="349"/>
      <c r="S354" s="349"/>
      <c r="T354" s="349"/>
      <c r="U354" s="349"/>
      <c r="V354" s="349"/>
      <c r="W354" s="349"/>
      <c r="X354" s="349"/>
      <c r="Y354" s="349"/>
      <c r="Z354" s="349"/>
      <c r="AA354" s="349"/>
    </row>
    <row r="355" spans="1:27">
      <c r="A355" s="496"/>
      <c r="B355" s="497">
        <v>82517</v>
      </c>
      <c r="C355" s="497"/>
      <c r="D355" s="498" t="s">
        <v>2839</v>
      </c>
      <c r="E355" s="587" t="s">
        <v>2840</v>
      </c>
      <c r="F355" s="349"/>
      <c r="G355" s="349"/>
      <c r="H355" s="349"/>
      <c r="I355" s="349"/>
      <c r="J355" s="349"/>
      <c r="K355" s="349"/>
      <c r="L355" s="349"/>
      <c r="M355" s="349"/>
      <c r="N355" s="349"/>
      <c r="O355" s="349"/>
      <c r="P355" s="349"/>
      <c r="Q355" s="349"/>
      <c r="R355" s="349"/>
      <c r="S355" s="349"/>
      <c r="T355" s="349"/>
      <c r="U355" s="349"/>
      <c r="V355" s="349"/>
      <c r="W355" s="349"/>
      <c r="X355" s="349"/>
      <c r="Y355" s="349"/>
      <c r="Z355" s="349"/>
      <c r="AA355" s="349"/>
    </row>
    <row r="356" spans="1:27">
      <c r="A356" s="496"/>
      <c r="B356" s="497">
        <v>82518</v>
      </c>
      <c r="C356" s="497"/>
      <c r="D356" s="498" t="s">
        <v>2841</v>
      </c>
      <c r="E356" s="583"/>
      <c r="F356" s="349"/>
      <c r="G356" s="349"/>
      <c r="H356" s="349"/>
      <c r="I356" s="349"/>
      <c r="J356" s="349"/>
      <c r="K356" s="349"/>
      <c r="L356" s="349"/>
      <c r="M356" s="349"/>
      <c r="N356" s="349"/>
      <c r="O356" s="349"/>
      <c r="P356" s="349"/>
      <c r="Q356" s="349"/>
      <c r="R356" s="349"/>
      <c r="S356" s="349"/>
      <c r="T356" s="349"/>
      <c r="U356" s="349"/>
      <c r="V356" s="349"/>
      <c r="W356" s="349"/>
      <c r="X356" s="349"/>
      <c r="Y356" s="349"/>
      <c r="Z356" s="349"/>
      <c r="AA356" s="349"/>
    </row>
    <row r="357" spans="1:27" ht="63.75">
      <c r="A357" s="496"/>
      <c r="B357" s="497">
        <v>82519</v>
      </c>
      <c r="C357" s="497"/>
      <c r="D357" s="498" t="s">
        <v>2842</v>
      </c>
      <c r="E357" s="390" t="s">
        <v>2843</v>
      </c>
      <c r="F357" s="349"/>
      <c r="G357" s="349"/>
      <c r="H357" s="349"/>
      <c r="I357" s="349"/>
      <c r="J357" s="349"/>
      <c r="K357" s="349"/>
      <c r="L357" s="349"/>
      <c r="M357" s="349"/>
      <c r="N357" s="349"/>
      <c r="O357" s="349"/>
      <c r="P357" s="349"/>
      <c r="Q357" s="349"/>
      <c r="R357" s="349"/>
      <c r="S357" s="349"/>
      <c r="T357" s="349"/>
      <c r="U357" s="349"/>
      <c r="V357" s="349"/>
      <c r="W357" s="349"/>
      <c r="X357" s="349"/>
      <c r="Y357" s="349"/>
      <c r="Z357" s="349"/>
      <c r="AA357" s="349"/>
    </row>
    <row r="358" spans="1:27" ht="89.25">
      <c r="A358" s="496"/>
      <c r="B358" s="497">
        <v>82520</v>
      </c>
      <c r="C358" s="497"/>
      <c r="D358" s="498" t="s">
        <v>2844</v>
      </c>
      <c r="E358" s="390" t="s">
        <v>2845</v>
      </c>
      <c r="F358" s="349"/>
      <c r="G358" s="349"/>
      <c r="H358" s="349"/>
      <c r="I358" s="349"/>
      <c r="J358" s="349"/>
      <c r="K358" s="349"/>
      <c r="L358" s="349"/>
      <c r="M358" s="349"/>
      <c r="N358" s="349"/>
      <c r="O358" s="349"/>
      <c r="P358" s="349"/>
      <c r="Q358" s="349"/>
      <c r="R358" s="349"/>
      <c r="S358" s="349"/>
      <c r="T358" s="349"/>
      <c r="U358" s="349"/>
      <c r="V358" s="349"/>
      <c r="W358" s="349"/>
      <c r="X358" s="349"/>
      <c r="Y358" s="349"/>
      <c r="Z358" s="349"/>
      <c r="AA358" s="349"/>
    </row>
    <row r="359" spans="1:27" ht="38.25">
      <c r="A359" s="496"/>
      <c r="B359" s="497">
        <v>82521</v>
      </c>
      <c r="C359" s="497"/>
      <c r="D359" s="498" t="s">
        <v>2846</v>
      </c>
      <c r="E359" s="390" t="s">
        <v>2847</v>
      </c>
      <c r="F359" s="349"/>
      <c r="G359" s="349"/>
      <c r="H359" s="349"/>
      <c r="I359" s="349"/>
      <c r="J359" s="349"/>
      <c r="K359" s="349"/>
      <c r="L359" s="349"/>
      <c r="M359" s="349"/>
      <c r="N359" s="349"/>
      <c r="O359" s="349"/>
      <c r="P359" s="349"/>
      <c r="Q359" s="349"/>
      <c r="R359" s="349"/>
      <c r="S359" s="349"/>
      <c r="T359" s="349"/>
      <c r="U359" s="349"/>
      <c r="V359" s="349"/>
      <c r="W359" s="349"/>
      <c r="X359" s="349"/>
      <c r="Y359" s="349"/>
      <c r="Z359" s="349"/>
      <c r="AA359" s="349"/>
    </row>
    <row r="360" spans="1:27" ht="127.5">
      <c r="A360" s="496"/>
      <c r="B360" s="497">
        <v>82524</v>
      </c>
      <c r="C360" s="497"/>
      <c r="D360" s="498" t="s">
        <v>2848</v>
      </c>
      <c r="E360" s="390" t="s">
        <v>2849</v>
      </c>
      <c r="F360" s="349"/>
      <c r="G360" s="349"/>
      <c r="H360" s="349"/>
      <c r="I360" s="349"/>
      <c r="J360" s="349"/>
      <c r="K360" s="349"/>
      <c r="L360" s="349"/>
      <c r="M360" s="349"/>
      <c r="N360" s="349"/>
      <c r="O360" s="349"/>
      <c r="P360" s="349"/>
      <c r="Q360" s="349"/>
      <c r="R360" s="349"/>
      <c r="S360" s="349"/>
      <c r="T360" s="349"/>
      <c r="U360" s="349"/>
      <c r="V360" s="349"/>
      <c r="W360" s="349"/>
      <c r="X360" s="349"/>
      <c r="Y360" s="349"/>
      <c r="Z360" s="349"/>
      <c r="AA360" s="349"/>
    </row>
    <row r="361" spans="1:27" ht="114.75">
      <c r="A361" s="496"/>
      <c r="B361" s="497">
        <v>82525</v>
      </c>
      <c r="C361" s="497"/>
      <c r="D361" s="498" t="s">
        <v>2850</v>
      </c>
      <c r="E361" s="390" t="s">
        <v>2851</v>
      </c>
      <c r="F361" s="349"/>
      <c r="G361" s="349"/>
      <c r="H361" s="349"/>
      <c r="I361" s="349"/>
      <c r="J361" s="349"/>
      <c r="K361" s="349"/>
      <c r="L361" s="349"/>
      <c r="M361" s="349"/>
      <c r="N361" s="349"/>
      <c r="O361" s="349"/>
      <c r="P361" s="349"/>
      <c r="Q361" s="349"/>
      <c r="R361" s="349"/>
      <c r="S361" s="349"/>
      <c r="T361" s="349"/>
      <c r="U361" s="349"/>
      <c r="V361" s="349"/>
      <c r="W361" s="349"/>
      <c r="X361" s="349"/>
      <c r="Y361" s="349"/>
      <c r="Z361" s="349"/>
      <c r="AA361" s="349"/>
    </row>
    <row r="362" spans="1:27" ht="63.75">
      <c r="A362" s="496"/>
      <c r="B362" s="497">
        <v>82526</v>
      </c>
      <c r="C362" s="497"/>
      <c r="D362" s="498" t="s">
        <v>2852</v>
      </c>
      <c r="E362" s="390" t="s">
        <v>2853</v>
      </c>
      <c r="F362" s="349"/>
      <c r="G362" s="349"/>
      <c r="H362" s="349"/>
      <c r="I362" s="349"/>
      <c r="J362" s="349"/>
      <c r="K362" s="349"/>
      <c r="L362" s="349"/>
      <c r="M362" s="349"/>
      <c r="N362" s="349"/>
      <c r="O362" s="349"/>
      <c r="P362" s="349"/>
      <c r="Q362" s="349"/>
      <c r="R362" s="349"/>
      <c r="S362" s="349"/>
      <c r="T362" s="349"/>
      <c r="U362" s="349"/>
      <c r="V362" s="349"/>
      <c r="W362" s="349"/>
      <c r="X362" s="349"/>
      <c r="Y362" s="349"/>
      <c r="Z362" s="349"/>
      <c r="AA362" s="349"/>
    </row>
    <row r="363" spans="1:27" ht="38.25">
      <c r="A363" s="496"/>
      <c r="B363" s="497">
        <v>82527</v>
      </c>
      <c r="C363" s="497"/>
      <c r="D363" s="498" t="s">
        <v>2854</v>
      </c>
      <c r="E363" s="390" t="s">
        <v>2855</v>
      </c>
      <c r="F363" s="349"/>
      <c r="G363" s="349"/>
      <c r="H363" s="349"/>
      <c r="I363" s="349"/>
      <c r="J363" s="349"/>
      <c r="K363" s="349"/>
      <c r="L363" s="349"/>
      <c r="M363" s="349"/>
      <c r="N363" s="349"/>
      <c r="O363" s="349"/>
      <c r="P363" s="349"/>
      <c r="Q363" s="349"/>
      <c r="R363" s="349"/>
      <c r="S363" s="349"/>
      <c r="T363" s="349"/>
      <c r="U363" s="349"/>
      <c r="V363" s="349"/>
      <c r="W363" s="349"/>
      <c r="X363" s="349"/>
      <c r="Y363" s="349"/>
      <c r="Z363" s="349"/>
      <c r="AA363" s="349"/>
    </row>
    <row r="364" spans="1:27" ht="114.75">
      <c r="A364" s="496"/>
      <c r="B364" s="497">
        <v>82529</v>
      </c>
      <c r="C364" s="497"/>
      <c r="D364" s="498" t="s">
        <v>2856</v>
      </c>
      <c r="E364" s="390" t="s">
        <v>2857</v>
      </c>
      <c r="F364" s="349"/>
      <c r="G364" s="349"/>
      <c r="H364" s="349"/>
      <c r="I364" s="349"/>
      <c r="J364" s="349"/>
      <c r="K364" s="349"/>
      <c r="L364" s="349"/>
      <c r="M364" s="349"/>
      <c r="N364" s="349"/>
      <c r="O364" s="349"/>
      <c r="P364" s="349"/>
      <c r="Q364" s="349"/>
      <c r="R364" s="349"/>
      <c r="S364" s="349"/>
      <c r="T364" s="349"/>
      <c r="U364" s="349"/>
      <c r="V364" s="349"/>
      <c r="W364" s="349"/>
      <c r="X364" s="349"/>
      <c r="Y364" s="349"/>
      <c r="Z364" s="349"/>
      <c r="AA364" s="349"/>
    </row>
    <row r="365" spans="1:27" ht="51">
      <c r="A365" s="496"/>
      <c r="B365" s="497">
        <v>82530</v>
      </c>
      <c r="C365" s="497"/>
      <c r="D365" s="498" t="s">
        <v>2858</v>
      </c>
      <c r="E365" s="390" t="s">
        <v>2859</v>
      </c>
      <c r="F365" s="349"/>
      <c r="G365" s="349"/>
      <c r="H365" s="349"/>
      <c r="I365" s="349"/>
      <c r="J365" s="349"/>
      <c r="K365" s="349"/>
      <c r="L365" s="349"/>
      <c r="M365" s="349"/>
      <c r="N365" s="349"/>
      <c r="O365" s="349"/>
      <c r="P365" s="349"/>
      <c r="Q365" s="349"/>
      <c r="R365" s="349"/>
      <c r="S365" s="349"/>
      <c r="T365" s="349"/>
      <c r="U365" s="349"/>
      <c r="V365" s="349"/>
      <c r="W365" s="349"/>
      <c r="X365" s="349"/>
      <c r="Y365" s="349"/>
      <c r="Z365" s="349"/>
      <c r="AA365" s="349"/>
    </row>
    <row r="366" spans="1:27" ht="38.25">
      <c r="A366" s="496"/>
      <c r="B366" s="497">
        <v>82531</v>
      </c>
      <c r="C366" s="497"/>
      <c r="D366" s="498" t="s">
        <v>2860</v>
      </c>
      <c r="E366" s="390" t="s">
        <v>2861</v>
      </c>
      <c r="F366" s="349"/>
      <c r="G366" s="349"/>
      <c r="H366" s="349"/>
      <c r="I366" s="349"/>
      <c r="J366" s="349"/>
      <c r="K366" s="349"/>
      <c r="L366" s="349"/>
      <c r="M366" s="349"/>
      <c r="N366" s="349"/>
      <c r="O366" s="349"/>
      <c r="P366" s="349"/>
      <c r="Q366" s="349"/>
      <c r="R366" s="349"/>
      <c r="S366" s="349"/>
      <c r="T366" s="349"/>
      <c r="U366" s="349"/>
      <c r="V366" s="349"/>
      <c r="W366" s="349"/>
      <c r="X366" s="349"/>
      <c r="Y366" s="349"/>
      <c r="Z366" s="349"/>
      <c r="AA366" s="349"/>
    </row>
    <row r="367" spans="1:27" ht="51">
      <c r="A367" s="496"/>
      <c r="B367" s="497">
        <v>82533</v>
      </c>
      <c r="C367" s="497"/>
      <c r="D367" s="498" t="s">
        <v>2862</v>
      </c>
      <c r="E367" s="390" t="s">
        <v>2863</v>
      </c>
      <c r="F367" s="349"/>
      <c r="G367" s="349"/>
      <c r="H367" s="349"/>
      <c r="I367" s="349"/>
      <c r="J367" s="349"/>
      <c r="K367" s="349"/>
      <c r="L367" s="349"/>
      <c r="M367" s="349"/>
      <c r="N367" s="349"/>
      <c r="O367" s="349"/>
      <c r="P367" s="349"/>
      <c r="Q367" s="349"/>
      <c r="R367" s="349"/>
      <c r="S367" s="349"/>
      <c r="T367" s="349"/>
      <c r="U367" s="349"/>
      <c r="V367" s="349"/>
      <c r="W367" s="349"/>
      <c r="X367" s="349"/>
      <c r="Y367" s="349"/>
      <c r="Z367" s="349"/>
      <c r="AA367" s="349"/>
    </row>
    <row r="368" spans="1:27" ht="25.5">
      <c r="A368" s="496"/>
      <c r="B368" s="497">
        <v>82542</v>
      </c>
      <c r="C368" s="497"/>
      <c r="D368" s="498" t="s">
        <v>2864</v>
      </c>
      <c r="E368" s="390" t="s">
        <v>2865</v>
      </c>
      <c r="F368" s="349"/>
      <c r="G368" s="349"/>
      <c r="H368" s="349"/>
      <c r="I368" s="349"/>
      <c r="J368" s="349"/>
      <c r="K368" s="349"/>
      <c r="L368" s="349"/>
      <c r="M368" s="349"/>
      <c r="N368" s="349"/>
      <c r="O368" s="349"/>
      <c r="P368" s="349"/>
      <c r="Q368" s="349"/>
      <c r="R368" s="349"/>
      <c r="S368" s="349"/>
      <c r="T368" s="349"/>
      <c r="U368" s="349"/>
      <c r="V368" s="349"/>
      <c r="W368" s="349"/>
      <c r="X368" s="349"/>
      <c r="Y368" s="349"/>
      <c r="Z368" s="349"/>
      <c r="AA368" s="349"/>
    </row>
    <row r="369" spans="1:27" ht="76.5">
      <c r="A369" s="496"/>
      <c r="B369" s="497">
        <v>82543</v>
      </c>
      <c r="C369" s="497"/>
      <c r="D369" s="498" t="s">
        <v>2866</v>
      </c>
      <c r="E369" s="390" t="s">
        <v>2867</v>
      </c>
      <c r="F369" s="349"/>
      <c r="G369" s="349"/>
      <c r="H369" s="349"/>
      <c r="I369" s="349"/>
      <c r="J369" s="349"/>
      <c r="K369" s="349"/>
      <c r="L369" s="349"/>
      <c r="M369" s="349"/>
      <c r="N369" s="349"/>
      <c r="O369" s="349"/>
      <c r="P369" s="349"/>
      <c r="Q369" s="349"/>
      <c r="R369" s="349"/>
      <c r="S369" s="349"/>
      <c r="T369" s="349"/>
      <c r="U369" s="349"/>
      <c r="V369" s="349"/>
      <c r="W369" s="349"/>
      <c r="X369" s="349"/>
      <c r="Y369" s="349"/>
      <c r="Z369" s="349"/>
      <c r="AA369" s="349"/>
    </row>
    <row r="370" spans="1:27" ht="102">
      <c r="A370" s="496"/>
      <c r="B370" s="497">
        <v>82547</v>
      </c>
      <c r="C370" s="497"/>
      <c r="D370" s="498" t="s">
        <v>2868</v>
      </c>
      <c r="E370" s="390" t="s">
        <v>2869</v>
      </c>
      <c r="F370" s="349"/>
      <c r="G370" s="349"/>
      <c r="H370" s="349"/>
      <c r="I370" s="349"/>
      <c r="J370" s="349"/>
      <c r="K370" s="349"/>
      <c r="L370" s="349"/>
      <c r="M370" s="349"/>
      <c r="N370" s="349"/>
      <c r="O370" s="349"/>
      <c r="P370" s="349"/>
      <c r="Q370" s="349"/>
      <c r="R370" s="349"/>
      <c r="S370" s="349"/>
      <c r="T370" s="349"/>
      <c r="U370" s="349"/>
      <c r="V370" s="349"/>
      <c r="W370" s="349"/>
      <c r="X370" s="349"/>
      <c r="Y370" s="349"/>
      <c r="Z370" s="349"/>
      <c r="AA370" s="349"/>
    </row>
    <row r="371" spans="1:27" ht="165.75">
      <c r="A371" s="496"/>
      <c r="B371" s="497">
        <v>82552</v>
      </c>
      <c r="C371" s="497"/>
      <c r="D371" s="498" t="s">
        <v>2870</v>
      </c>
      <c r="E371" s="390" t="s">
        <v>2871</v>
      </c>
      <c r="F371" s="349"/>
      <c r="G371" s="349"/>
      <c r="H371" s="349"/>
      <c r="I371" s="349"/>
      <c r="J371" s="349"/>
      <c r="K371" s="349"/>
      <c r="L371" s="349"/>
      <c r="M371" s="349"/>
      <c r="N371" s="349"/>
      <c r="O371" s="349"/>
      <c r="P371" s="349"/>
      <c r="Q371" s="349"/>
      <c r="R371" s="349"/>
      <c r="S371" s="349"/>
      <c r="T371" s="349"/>
      <c r="U371" s="349"/>
      <c r="V371" s="349"/>
      <c r="W371" s="349"/>
      <c r="X371" s="349"/>
      <c r="Y371" s="349"/>
      <c r="Z371" s="349"/>
      <c r="AA371" s="349"/>
    </row>
    <row r="372" spans="1:27" ht="76.5">
      <c r="A372" s="349"/>
      <c r="B372" s="500"/>
      <c r="C372" s="497" t="s">
        <v>2361</v>
      </c>
      <c r="D372" s="498" t="s">
        <v>2872</v>
      </c>
      <c r="E372" s="390" t="s">
        <v>2873</v>
      </c>
      <c r="F372" s="349"/>
      <c r="G372" s="349"/>
      <c r="H372" s="349"/>
      <c r="I372" s="349"/>
      <c r="J372" s="349"/>
      <c r="K372" s="349"/>
      <c r="L372" s="349"/>
      <c r="M372" s="349"/>
      <c r="N372" s="349"/>
      <c r="O372" s="349"/>
      <c r="P372" s="349"/>
      <c r="Q372" s="349"/>
      <c r="R372" s="349"/>
      <c r="S372" s="349"/>
      <c r="T372" s="349"/>
      <c r="U372" s="349"/>
      <c r="V372" s="349"/>
      <c r="W372" s="349"/>
      <c r="X372" s="349"/>
      <c r="Y372" s="349"/>
      <c r="Z372" s="349"/>
      <c r="AA372" s="349"/>
    </row>
    <row r="373" spans="1:27" ht="63.75">
      <c r="A373" s="349"/>
      <c r="B373" s="500"/>
      <c r="C373" s="497" t="s">
        <v>2361</v>
      </c>
      <c r="D373" s="498" t="s">
        <v>2874</v>
      </c>
      <c r="E373" s="390" t="s">
        <v>2875</v>
      </c>
      <c r="F373" s="349"/>
      <c r="G373" s="349"/>
      <c r="H373" s="349"/>
      <c r="I373" s="349"/>
      <c r="J373" s="349"/>
      <c r="K373" s="349"/>
      <c r="L373" s="349"/>
      <c r="M373" s="349"/>
      <c r="N373" s="349"/>
      <c r="O373" s="349"/>
      <c r="P373" s="349"/>
      <c r="Q373" s="349"/>
      <c r="R373" s="349"/>
      <c r="S373" s="349"/>
      <c r="T373" s="349"/>
      <c r="U373" s="349"/>
      <c r="V373" s="349"/>
      <c r="W373" s="349"/>
      <c r="X373" s="349"/>
      <c r="Y373" s="349"/>
      <c r="Z373" s="349"/>
      <c r="AA373" s="349"/>
    </row>
    <row r="374" spans="1:27" ht="38.25">
      <c r="A374" s="349"/>
      <c r="B374" s="500"/>
      <c r="C374" s="497" t="s">
        <v>2361</v>
      </c>
      <c r="D374" s="498" t="s">
        <v>2876</v>
      </c>
      <c r="E374" s="390" t="s">
        <v>2877</v>
      </c>
      <c r="F374" s="349"/>
      <c r="G374" s="349"/>
      <c r="H374" s="349"/>
      <c r="I374" s="349"/>
      <c r="J374" s="349"/>
      <c r="K374" s="349"/>
      <c r="L374" s="349"/>
      <c r="M374" s="349"/>
      <c r="N374" s="349"/>
      <c r="O374" s="349"/>
      <c r="P374" s="349"/>
      <c r="Q374" s="349"/>
      <c r="R374" s="349"/>
      <c r="S374" s="349"/>
      <c r="T374" s="349"/>
      <c r="U374" s="349"/>
      <c r="V374" s="349"/>
      <c r="W374" s="349"/>
      <c r="X374" s="349"/>
      <c r="Y374" s="349"/>
      <c r="Z374" s="349"/>
      <c r="AA374" s="349"/>
    </row>
    <row r="375" spans="1:27" ht="76.5">
      <c r="A375" s="349"/>
      <c r="B375" s="500"/>
      <c r="C375" s="497" t="s">
        <v>2361</v>
      </c>
      <c r="D375" s="498" t="s">
        <v>2878</v>
      </c>
      <c r="E375" s="390" t="s">
        <v>2879</v>
      </c>
      <c r="F375" s="349"/>
      <c r="G375" s="349"/>
      <c r="H375" s="349"/>
      <c r="I375" s="349"/>
      <c r="J375" s="349"/>
      <c r="K375" s="349"/>
      <c r="L375" s="349"/>
      <c r="M375" s="349"/>
      <c r="N375" s="349"/>
      <c r="O375" s="349"/>
      <c r="P375" s="349"/>
      <c r="Q375" s="349"/>
      <c r="R375" s="349"/>
      <c r="S375" s="349"/>
      <c r="T375" s="349"/>
      <c r="U375" s="349"/>
      <c r="V375" s="349"/>
      <c r="W375" s="349"/>
      <c r="X375" s="349"/>
      <c r="Y375" s="349"/>
      <c r="Z375" s="349"/>
      <c r="AA375" s="349"/>
    </row>
    <row r="376" spans="1:27" ht="25.5">
      <c r="A376" s="349"/>
      <c r="B376" s="500"/>
      <c r="C376" s="497" t="s">
        <v>2361</v>
      </c>
      <c r="D376" s="498" t="s">
        <v>2880</v>
      </c>
      <c r="E376" s="390" t="s">
        <v>2881</v>
      </c>
      <c r="F376" s="349"/>
      <c r="G376" s="349"/>
      <c r="H376" s="349"/>
      <c r="I376" s="349"/>
      <c r="J376" s="349"/>
      <c r="K376" s="349"/>
      <c r="L376" s="349"/>
      <c r="M376" s="349"/>
      <c r="N376" s="349"/>
      <c r="O376" s="349"/>
      <c r="P376" s="349"/>
      <c r="Q376" s="349"/>
      <c r="R376" s="349"/>
      <c r="S376" s="349"/>
      <c r="T376" s="349"/>
      <c r="U376" s="349"/>
      <c r="V376" s="349"/>
      <c r="W376" s="349"/>
      <c r="X376" s="349"/>
      <c r="Y376" s="349"/>
      <c r="Z376" s="349"/>
      <c r="AA376" s="349"/>
    </row>
    <row r="377" spans="1:27" ht="38.25">
      <c r="A377" s="349"/>
      <c r="B377" s="500"/>
      <c r="C377" s="497" t="s">
        <v>2361</v>
      </c>
      <c r="D377" s="498" t="s">
        <v>2882</v>
      </c>
      <c r="E377" s="390" t="s">
        <v>2883</v>
      </c>
      <c r="F377" s="349"/>
      <c r="G377" s="349"/>
      <c r="H377" s="349"/>
      <c r="I377" s="349"/>
      <c r="J377" s="349"/>
      <c r="K377" s="349"/>
      <c r="L377" s="349"/>
      <c r="M377" s="349"/>
      <c r="N377" s="349"/>
      <c r="O377" s="349"/>
      <c r="P377" s="349"/>
      <c r="Q377" s="349"/>
      <c r="R377" s="349"/>
      <c r="S377" s="349"/>
      <c r="T377" s="349"/>
      <c r="U377" s="349"/>
      <c r="V377" s="349"/>
      <c r="W377" s="349"/>
      <c r="X377" s="349"/>
      <c r="Y377" s="349"/>
      <c r="Z377" s="349"/>
      <c r="AA377" s="349"/>
    </row>
    <row r="378" spans="1:27" ht="63.75">
      <c r="A378" s="349"/>
      <c r="B378" s="500"/>
      <c r="C378" s="497" t="s">
        <v>2361</v>
      </c>
      <c r="D378" s="498" t="s">
        <v>2884</v>
      </c>
      <c r="E378" s="390" t="s">
        <v>2885</v>
      </c>
      <c r="F378" s="349"/>
      <c r="G378" s="349"/>
      <c r="H378" s="349"/>
      <c r="I378" s="349"/>
      <c r="J378" s="349"/>
      <c r="K378" s="349"/>
      <c r="L378" s="349"/>
      <c r="M378" s="349"/>
      <c r="N378" s="349"/>
      <c r="O378" s="349"/>
      <c r="P378" s="349"/>
      <c r="Q378" s="349"/>
      <c r="R378" s="349"/>
      <c r="S378" s="349"/>
      <c r="T378" s="349"/>
      <c r="U378" s="349"/>
      <c r="V378" s="349"/>
      <c r="W378" s="349"/>
      <c r="X378" s="349"/>
      <c r="Y378" s="349"/>
      <c r="Z378" s="349"/>
      <c r="AA378" s="349"/>
    </row>
    <row r="379" spans="1:27">
      <c r="A379" s="492">
        <v>82700</v>
      </c>
      <c r="C379" s="499"/>
      <c r="D379" s="639" t="s">
        <v>2886</v>
      </c>
      <c r="E379" s="640"/>
      <c r="F379" s="349"/>
      <c r="G379" s="349"/>
      <c r="H379" s="349"/>
      <c r="I379" s="349"/>
      <c r="J379" s="349"/>
      <c r="K379" s="349"/>
      <c r="L379" s="349"/>
      <c r="M379" s="349"/>
      <c r="N379" s="349"/>
      <c r="O379" s="349"/>
      <c r="P379" s="349"/>
      <c r="Q379" s="349"/>
      <c r="R379" s="349"/>
      <c r="S379" s="349"/>
      <c r="T379" s="349"/>
      <c r="U379" s="349"/>
      <c r="V379" s="349"/>
      <c r="W379" s="349"/>
      <c r="X379" s="349"/>
      <c r="Y379" s="349"/>
      <c r="Z379" s="349"/>
      <c r="AA379" s="349"/>
    </row>
    <row r="380" spans="1:27" ht="38.25">
      <c r="A380" s="496"/>
      <c r="B380" s="497">
        <v>82705</v>
      </c>
      <c r="C380" s="497"/>
      <c r="D380" s="498" t="s">
        <v>2887</v>
      </c>
      <c r="E380" s="390" t="s">
        <v>2888</v>
      </c>
      <c r="F380" s="349"/>
      <c r="G380" s="349"/>
      <c r="H380" s="349"/>
      <c r="I380" s="349"/>
      <c r="J380" s="349"/>
      <c r="K380" s="349"/>
      <c r="L380" s="349"/>
      <c r="M380" s="349"/>
      <c r="N380" s="349"/>
      <c r="O380" s="349"/>
      <c r="P380" s="349"/>
      <c r="Q380" s="349"/>
      <c r="R380" s="349"/>
      <c r="S380" s="349"/>
      <c r="T380" s="349"/>
      <c r="U380" s="349"/>
      <c r="V380" s="349"/>
      <c r="W380" s="349"/>
      <c r="X380" s="349"/>
      <c r="Y380" s="349"/>
      <c r="Z380" s="349"/>
      <c r="AA380" s="349"/>
    </row>
    <row r="381" spans="1:27" ht="63.75">
      <c r="A381" s="496"/>
      <c r="B381" s="497">
        <v>82706</v>
      </c>
      <c r="C381" s="497"/>
      <c r="D381" s="498" t="s">
        <v>2889</v>
      </c>
      <c r="E381" s="390" t="s">
        <v>2890</v>
      </c>
      <c r="F381" s="349"/>
      <c r="G381" s="349"/>
      <c r="H381" s="349"/>
      <c r="I381" s="349"/>
      <c r="J381" s="349"/>
      <c r="K381" s="349"/>
      <c r="L381" s="349"/>
      <c r="M381" s="349"/>
      <c r="N381" s="349"/>
      <c r="O381" s="349"/>
      <c r="P381" s="349"/>
      <c r="Q381" s="349"/>
      <c r="R381" s="349"/>
      <c r="S381" s="349"/>
      <c r="T381" s="349"/>
      <c r="U381" s="349"/>
      <c r="V381" s="349"/>
      <c r="W381" s="349"/>
      <c r="X381" s="349"/>
      <c r="Y381" s="349"/>
      <c r="Z381" s="349"/>
      <c r="AA381" s="349"/>
    </row>
    <row r="382" spans="1:27">
      <c r="A382" s="492">
        <v>82800</v>
      </c>
      <c r="C382" s="499"/>
      <c r="D382" s="639" t="s">
        <v>2891</v>
      </c>
      <c r="E382" s="640"/>
      <c r="F382" s="349"/>
      <c r="G382" s="349"/>
      <c r="H382" s="349"/>
      <c r="I382" s="349"/>
      <c r="J382" s="349"/>
      <c r="K382" s="349"/>
      <c r="L382" s="349"/>
      <c r="M382" s="349"/>
      <c r="N382" s="349"/>
      <c r="O382" s="349"/>
      <c r="P382" s="349"/>
      <c r="Q382" s="349"/>
      <c r="R382" s="349"/>
      <c r="S382" s="349"/>
      <c r="T382" s="349"/>
      <c r="U382" s="349"/>
      <c r="V382" s="349"/>
      <c r="W382" s="349"/>
      <c r="X382" s="349"/>
      <c r="Y382" s="349"/>
      <c r="Z382" s="349"/>
      <c r="AA382" s="349"/>
    </row>
    <row r="383" spans="1:27" ht="63.75">
      <c r="A383" s="496"/>
      <c r="B383" s="497">
        <v>82801</v>
      </c>
      <c r="C383" s="497"/>
      <c r="D383" s="498" t="s">
        <v>2763</v>
      </c>
      <c r="E383" s="390" t="s">
        <v>2892</v>
      </c>
      <c r="F383" s="349"/>
      <c r="G383" s="349"/>
      <c r="H383" s="349"/>
      <c r="I383" s="349"/>
      <c r="J383" s="349"/>
      <c r="K383" s="349"/>
      <c r="L383" s="349"/>
      <c r="M383" s="349"/>
      <c r="N383" s="349"/>
      <c r="O383" s="349"/>
      <c r="P383" s="349"/>
      <c r="Q383" s="349"/>
      <c r="R383" s="349"/>
      <c r="S383" s="349"/>
      <c r="T383" s="349"/>
      <c r="U383" s="349"/>
      <c r="V383" s="349"/>
      <c r="W383" s="349"/>
      <c r="X383" s="349"/>
      <c r="Y383" s="349"/>
      <c r="Z383" s="349"/>
      <c r="AA383" s="349"/>
    </row>
    <row r="384" spans="1:27" ht="38.25">
      <c r="A384" s="496"/>
      <c r="B384" s="497">
        <v>82803</v>
      </c>
      <c r="C384" s="500"/>
      <c r="D384" s="498" t="s">
        <v>2893</v>
      </c>
      <c r="E384" s="398" t="s">
        <v>2894</v>
      </c>
      <c r="F384" s="349"/>
      <c r="G384" s="349"/>
      <c r="H384" s="349"/>
      <c r="I384" s="349"/>
      <c r="J384" s="349"/>
      <c r="K384" s="349"/>
      <c r="L384" s="349"/>
      <c r="M384" s="349"/>
      <c r="N384" s="349"/>
      <c r="O384" s="349"/>
      <c r="P384" s="349"/>
      <c r="Q384" s="349"/>
      <c r="R384" s="349"/>
      <c r="S384" s="349"/>
      <c r="T384" s="349"/>
      <c r="U384" s="349"/>
      <c r="V384" s="349"/>
      <c r="W384" s="349"/>
      <c r="X384" s="349"/>
      <c r="Y384" s="349"/>
      <c r="Z384" s="349"/>
      <c r="AA384" s="349"/>
    </row>
    <row r="385" spans="1:27" ht="38.25">
      <c r="A385" s="496"/>
      <c r="B385" s="497">
        <v>82804</v>
      </c>
      <c r="C385" s="497"/>
      <c r="D385" s="498" t="s">
        <v>2895</v>
      </c>
      <c r="E385" s="390" t="s">
        <v>2896</v>
      </c>
      <c r="F385" s="349"/>
      <c r="G385" s="349"/>
      <c r="H385" s="349"/>
      <c r="I385" s="349"/>
      <c r="J385" s="349"/>
      <c r="K385" s="349"/>
      <c r="L385" s="349"/>
      <c r="M385" s="349"/>
      <c r="N385" s="349"/>
      <c r="O385" s="349"/>
      <c r="P385" s="349"/>
      <c r="Q385" s="349"/>
      <c r="R385" s="349"/>
      <c r="S385" s="349"/>
      <c r="T385" s="349"/>
      <c r="U385" s="349"/>
      <c r="V385" s="349"/>
      <c r="W385" s="349"/>
      <c r="X385" s="349"/>
      <c r="Y385" s="349"/>
      <c r="Z385" s="349"/>
      <c r="AA385" s="349"/>
    </row>
    <row r="386" spans="1:27" ht="38.25">
      <c r="A386" s="496"/>
      <c r="B386" s="497">
        <v>82805</v>
      </c>
      <c r="C386" s="497"/>
      <c r="D386" s="498" t="s">
        <v>2897</v>
      </c>
      <c r="E386" s="390" t="s">
        <v>2898</v>
      </c>
      <c r="F386" s="349"/>
      <c r="G386" s="349"/>
      <c r="H386" s="349"/>
      <c r="I386" s="349"/>
      <c r="J386" s="349"/>
      <c r="K386" s="349"/>
      <c r="L386" s="349"/>
      <c r="M386" s="349"/>
      <c r="N386" s="349"/>
      <c r="O386" s="349"/>
      <c r="P386" s="349"/>
      <c r="Q386" s="349"/>
      <c r="R386" s="349"/>
      <c r="S386" s="349"/>
      <c r="T386" s="349"/>
      <c r="U386" s="349"/>
      <c r="V386" s="349"/>
      <c r="W386" s="349"/>
      <c r="X386" s="349"/>
      <c r="Y386" s="349"/>
      <c r="Z386" s="349"/>
      <c r="AA386" s="349"/>
    </row>
    <row r="387" spans="1:27" ht="38.25">
      <c r="A387" s="496"/>
      <c r="B387" s="497">
        <v>82806</v>
      </c>
      <c r="C387" s="500"/>
      <c r="D387" s="498" t="s">
        <v>2899</v>
      </c>
      <c r="E387" s="398" t="s">
        <v>2900</v>
      </c>
      <c r="F387" s="349"/>
      <c r="G387" s="349"/>
      <c r="H387" s="349"/>
      <c r="I387" s="349"/>
      <c r="J387" s="349"/>
      <c r="K387" s="349"/>
      <c r="L387" s="349"/>
      <c r="M387" s="349"/>
      <c r="N387" s="349"/>
      <c r="O387" s="349"/>
      <c r="P387" s="349"/>
      <c r="Q387" s="349"/>
      <c r="R387" s="349"/>
      <c r="S387" s="349"/>
      <c r="T387" s="349"/>
      <c r="U387" s="349"/>
      <c r="V387" s="349"/>
      <c r="W387" s="349"/>
      <c r="X387" s="349"/>
      <c r="Y387" s="349"/>
      <c r="Z387" s="349"/>
      <c r="AA387" s="349"/>
    </row>
    <row r="388" spans="1:27" ht="38.25">
      <c r="A388" s="496"/>
      <c r="B388" s="497">
        <v>82808</v>
      </c>
      <c r="C388" s="497"/>
      <c r="D388" s="498" t="s">
        <v>2901</v>
      </c>
      <c r="E388" s="390" t="s">
        <v>2902</v>
      </c>
      <c r="F388" s="349"/>
      <c r="G388" s="349"/>
      <c r="H388" s="349"/>
      <c r="I388" s="349"/>
      <c r="J388" s="349"/>
      <c r="K388" s="349"/>
      <c r="L388" s="349"/>
      <c r="M388" s="349"/>
      <c r="N388" s="349"/>
      <c r="O388" s="349"/>
      <c r="P388" s="349"/>
      <c r="Q388" s="349"/>
      <c r="R388" s="349"/>
      <c r="S388" s="349"/>
      <c r="T388" s="349"/>
      <c r="U388" s="349"/>
      <c r="V388" s="349"/>
      <c r="W388" s="349"/>
      <c r="X388" s="349"/>
      <c r="Y388" s="349"/>
      <c r="Z388" s="349"/>
      <c r="AA388" s="349"/>
    </row>
    <row r="389" spans="1:27" ht="15.75">
      <c r="A389" s="350"/>
      <c r="B389" s="350"/>
      <c r="C389" s="350"/>
      <c r="D389" s="351"/>
      <c r="E389" s="351"/>
      <c r="F389" s="351"/>
      <c r="G389" s="351"/>
      <c r="H389" s="351"/>
      <c r="I389" s="351"/>
      <c r="J389" s="351"/>
      <c r="K389" s="351"/>
      <c r="L389" s="351"/>
      <c r="M389" s="351"/>
      <c r="N389" s="351"/>
      <c r="O389" s="351"/>
      <c r="P389" s="351"/>
      <c r="Q389" s="351"/>
      <c r="R389" s="351"/>
      <c r="S389" s="351"/>
      <c r="T389" s="351"/>
      <c r="U389" s="351"/>
      <c r="V389" s="351"/>
      <c r="W389" s="351"/>
      <c r="X389" s="351"/>
      <c r="Y389" s="351"/>
      <c r="Z389" s="351"/>
      <c r="AA389" s="351"/>
    </row>
    <row r="390" spans="1:27" ht="15.75">
      <c r="A390" s="350"/>
      <c r="B390" s="350"/>
      <c r="C390" s="350"/>
      <c r="D390" s="351"/>
      <c r="E390" s="351"/>
      <c r="F390" s="351"/>
      <c r="G390" s="351"/>
      <c r="H390" s="351"/>
      <c r="I390" s="351"/>
      <c r="J390" s="351"/>
      <c r="K390" s="351"/>
      <c r="L390" s="351"/>
      <c r="M390" s="351"/>
      <c r="N390" s="351"/>
      <c r="O390" s="351"/>
      <c r="P390" s="351"/>
      <c r="Q390" s="351"/>
      <c r="R390" s="351"/>
      <c r="S390" s="351"/>
      <c r="T390" s="351"/>
      <c r="U390" s="351"/>
      <c r="V390" s="351"/>
      <c r="W390" s="351"/>
      <c r="X390" s="351"/>
      <c r="Y390" s="351"/>
      <c r="Z390" s="351"/>
      <c r="AA390" s="351"/>
    </row>
    <row r="391" spans="1:27" ht="15.75">
      <c r="A391" s="350"/>
      <c r="B391" s="350"/>
      <c r="C391" s="350"/>
      <c r="D391" s="351"/>
      <c r="E391" s="351"/>
      <c r="F391" s="351"/>
      <c r="G391" s="351"/>
      <c r="H391" s="351"/>
      <c r="I391" s="351"/>
      <c r="J391" s="351"/>
      <c r="K391" s="351"/>
      <c r="L391" s="351"/>
      <c r="M391" s="351"/>
      <c r="N391" s="351"/>
      <c r="O391" s="351"/>
      <c r="P391" s="351"/>
      <c r="Q391" s="351"/>
      <c r="R391" s="351"/>
      <c r="S391" s="351"/>
      <c r="T391" s="351"/>
      <c r="U391" s="351"/>
      <c r="V391" s="351"/>
      <c r="W391" s="351"/>
      <c r="X391" s="351"/>
      <c r="Y391" s="351"/>
      <c r="Z391" s="351"/>
      <c r="AA391" s="351"/>
    </row>
    <row r="392" spans="1:27" ht="15.75">
      <c r="A392" s="350"/>
      <c r="B392" s="350"/>
      <c r="C392" s="350"/>
      <c r="D392" s="351"/>
      <c r="E392" s="351"/>
      <c r="F392" s="351"/>
      <c r="G392" s="351"/>
      <c r="H392" s="351"/>
      <c r="I392" s="351"/>
      <c r="J392" s="351"/>
      <c r="K392" s="351"/>
      <c r="L392" s="351"/>
      <c r="M392" s="351"/>
      <c r="N392" s="351"/>
      <c r="O392" s="351"/>
      <c r="P392" s="351"/>
      <c r="Q392" s="351"/>
      <c r="R392" s="351"/>
      <c r="S392" s="351"/>
      <c r="T392" s="351"/>
      <c r="U392" s="351"/>
      <c r="V392" s="351"/>
      <c r="W392" s="351"/>
      <c r="X392" s="351"/>
      <c r="Y392" s="351"/>
      <c r="Z392" s="351"/>
      <c r="AA392" s="351"/>
    </row>
    <row r="393" spans="1:27" ht="15.75">
      <c r="A393" s="350"/>
      <c r="B393" s="350"/>
      <c r="C393" s="350"/>
      <c r="D393" s="351"/>
      <c r="E393" s="351"/>
      <c r="F393" s="351"/>
      <c r="G393" s="351"/>
      <c r="H393" s="351"/>
      <c r="I393" s="351"/>
      <c r="J393" s="351"/>
      <c r="K393" s="351"/>
      <c r="L393" s="351"/>
      <c r="M393" s="351"/>
      <c r="N393" s="351"/>
      <c r="O393" s="351"/>
      <c r="P393" s="351"/>
      <c r="Q393" s="351"/>
      <c r="R393" s="351"/>
      <c r="S393" s="351"/>
      <c r="T393" s="351"/>
      <c r="U393" s="351"/>
      <c r="V393" s="351"/>
      <c r="W393" s="351"/>
      <c r="X393" s="351"/>
      <c r="Y393" s="351"/>
      <c r="Z393" s="351"/>
      <c r="AA393" s="351"/>
    </row>
    <row r="394" spans="1:27" ht="15.75">
      <c r="A394" s="350"/>
      <c r="B394" s="350"/>
      <c r="C394" s="350"/>
      <c r="D394" s="351"/>
      <c r="E394" s="351"/>
      <c r="F394" s="351"/>
      <c r="G394" s="351"/>
      <c r="H394" s="351"/>
      <c r="I394" s="351"/>
      <c r="J394" s="351"/>
      <c r="K394" s="351"/>
      <c r="L394" s="351"/>
      <c r="M394" s="351"/>
      <c r="N394" s="351"/>
      <c r="O394" s="351"/>
      <c r="P394" s="351"/>
      <c r="Q394" s="351"/>
      <c r="R394" s="351"/>
      <c r="S394" s="351"/>
      <c r="T394" s="351"/>
      <c r="U394" s="351"/>
      <c r="V394" s="351"/>
      <c r="W394" s="351"/>
      <c r="X394" s="351"/>
      <c r="Y394" s="351"/>
      <c r="Z394" s="351"/>
      <c r="AA394" s="351"/>
    </row>
    <row r="395" spans="1:27" ht="15.75">
      <c r="A395" s="350"/>
      <c r="B395" s="350"/>
      <c r="C395" s="350"/>
      <c r="D395" s="351"/>
      <c r="E395" s="351"/>
      <c r="F395" s="351"/>
      <c r="G395" s="351"/>
      <c r="H395" s="351"/>
      <c r="I395" s="351"/>
      <c r="J395" s="351"/>
      <c r="K395" s="351"/>
      <c r="L395" s="351"/>
      <c r="M395" s="351"/>
      <c r="N395" s="351"/>
      <c r="O395" s="351"/>
      <c r="P395" s="351"/>
      <c r="Q395" s="351"/>
      <c r="R395" s="351"/>
      <c r="S395" s="351"/>
      <c r="T395" s="351"/>
      <c r="U395" s="351"/>
      <c r="V395" s="351"/>
      <c r="W395" s="351"/>
      <c r="X395" s="351"/>
      <c r="Y395" s="351"/>
      <c r="Z395" s="351"/>
      <c r="AA395" s="351"/>
    </row>
    <row r="396" spans="1:27" ht="15.75">
      <c r="A396" s="350"/>
      <c r="B396" s="350"/>
      <c r="C396" s="350"/>
      <c r="D396" s="351"/>
      <c r="E396" s="351"/>
      <c r="F396" s="351"/>
      <c r="G396" s="351"/>
      <c r="H396" s="351"/>
      <c r="I396" s="351"/>
      <c r="J396" s="351"/>
      <c r="K396" s="351"/>
      <c r="L396" s="351"/>
      <c r="M396" s="351"/>
      <c r="N396" s="351"/>
      <c r="O396" s="351"/>
      <c r="P396" s="351"/>
      <c r="Q396" s="351"/>
      <c r="R396" s="351"/>
      <c r="S396" s="351"/>
      <c r="T396" s="351"/>
      <c r="U396" s="351"/>
      <c r="V396" s="351"/>
      <c r="W396" s="351"/>
      <c r="X396" s="351"/>
      <c r="Y396" s="351"/>
      <c r="Z396" s="351"/>
      <c r="AA396" s="351"/>
    </row>
    <row r="397" spans="1:27" ht="15.75">
      <c r="A397" s="350"/>
      <c r="B397" s="350"/>
      <c r="C397" s="350"/>
      <c r="D397" s="351"/>
      <c r="E397" s="351"/>
      <c r="F397" s="351"/>
      <c r="G397" s="351"/>
      <c r="H397" s="351"/>
      <c r="I397" s="351"/>
      <c r="J397" s="351"/>
      <c r="K397" s="351"/>
      <c r="L397" s="351"/>
      <c r="M397" s="351"/>
      <c r="N397" s="351"/>
      <c r="O397" s="351"/>
      <c r="P397" s="351"/>
      <c r="Q397" s="351"/>
      <c r="R397" s="351"/>
      <c r="S397" s="351"/>
      <c r="T397" s="351"/>
      <c r="U397" s="351"/>
      <c r="V397" s="351"/>
      <c r="W397" s="351"/>
      <c r="X397" s="351"/>
      <c r="Y397" s="351"/>
      <c r="Z397" s="351"/>
      <c r="AA397" s="351"/>
    </row>
    <row r="398" spans="1:27" ht="15.75">
      <c r="A398" s="350"/>
      <c r="B398" s="350"/>
      <c r="C398" s="350"/>
      <c r="D398" s="351"/>
      <c r="E398" s="351"/>
      <c r="F398" s="351"/>
      <c r="G398" s="351"/>
      <c r="H398" s="351"/>
      <c r="I398" s="351"/>
      <c r="J398" s="351"/>
      <c r="K398" s="351"/>
      <c r="L398" s="351"/>
      <c r="M398" s="351"/>
      <c r="N398" s="351"/>
      <c r="O398" s="351"/>
      <c r="P398" s="351"/>
      <c r="Q398" s="351"/>
      <c r="R398" s="351"/>
      <c r="S398" s="351"/>
      <c r="T398" s="351"/>
      <c r="U398" s="351"/>
      <c r="V398" s="351"/>
      <c r="W398" s="351"/>
      <c r="X398" s="351"/>
      <c r="Y398" s="351"/>
      <c r="Z398" s="351"/>
      <c r="AA398" s="351"/>
    </row>
    <row r="399" spans="1:27" ht="15.75">
      <c r="A399" s="350"/>
      <c r="B399" s="350"/>
      <c r="C399" s="350"/>
      <c r="D399" s="351"/>
      <c r="E399" s="351"/>
      <c r="F399" s="351"/>
      <c r="G399" s="351"/>
      <c r="H399" s="351"/>
      <c r="I399" s="351"/>
      <c r="J399" s="351"/>
      <c r="K399" s="351"/>
      <c r="L399" s="351"/>
      <c r="M399" s="351"/>
      <c r="N399" s="351"/>
      <c r="O399" s="351"/>
      <c r="P399" s="351"/>
      <c r="Q399" s="351"/>
      <c r="R399" s="351"/>
      <c r="S399" s="351"/>
      <c r="T399" s="351"/>
      <c r="U399" s="351"/>
      <c r="V399" s="351"/>
      <c r="W399" s="351"/>
      <c r="X399" s="351"/>
      <c r="Y399" s="351"/>
      <c r="Z399" s="351"/>
      <c r="AA399" s="351"/>
    </row>
    <row r="400" spans="1:27" ht="15.75">
      <c r="A400" s="350"/>
      <c r="B400" s="350"/>
      <c r="C400" s="350"/>
      <c r="D400" s="351"/>
      <c r="E400" s="351"/>
      <c r="F400" s="351"/>
      <c r="G400" s="351"/>
      <c r="H400" s="351"/>
      <c r="I400" s="351"/>
      <c r="J400" s="351"/>
      <c r="K400" s="351"/>
      <c r="L400" s="351"/>
      <c r="M400" s="351"/>
      <c r="N400" s="351"/>
      <c r="O400" s="351"/>
      <c r="P400" s="351"/>
      <c r="Q400" s="351"/>
      <c r="R400" s="351"/>
      <c r="S400" s="351"/>
      <c r="T400" s="351"/>
      <c r="U400" s="351"/>
      <c r="V400" s="351"/>
      <c r="W400" s="351"/>
      <c r="X400" s="351"/>
      <c r="Y400" s="351"/>
      <c r="Z400" s="351"/>
      <c r="AA400" s="351"/>
    </row>
    <row r="401" spans="1:27" ht="15.75">
      <c r="A401" s="350"/>
      <c r="B401" s="350"/>
      <c r="C401" s="350"/>
      <c r="D401" s="351"/>
      <c r="E401" s="351"/>
      <c r="F401" s="351"/>
      <c r="G401" s="351"/>
      <c r="H401" s="351"/>
      <c r="I401" s="351"/>
      <c r="J401" s="351"/>
      <c r="K401" s="351"/>
      <c r="L401" s="351"/>
      <c r="M401" s="351"/>
      <c r="N401" s="351"/>
      <c r="O401" s="351"/>
      <c r="P401" s="351"/>
      <c r="Q401" s="351"/>
      <c r="R401" s="351"/>
      <c r="S401" s="351"/>
      <c r="T401" s="351"/>
      <c r="U401" s="351"/>
      <c r="V401" s="351"/>
      <c r="W401" s="351"/>
      <c r="X401" s="351"/>
      <c r="Y401" s="351"/>
      <c r="Z401" s="351"/>
      <c r="AA401" s="351"/>
    </row>
    <row r="402" spans="1:27" ht="15.75">
      <c r="A402" s="350"/>
      <c r="B402" s="350"/>
      <c r="C402" s="350"/>
      <c r="D402" s="351"/>
      <c r="E402" s="351"/>
      <c r="F402" s="351"/>
      <c r="G402" s="351"/>
      <c r="H402" s="351"/>
      <c r="I402" s="351"/>
      <c r="J402" s="351"/>
      <c r="K402" s="351"/>
      <c r="L402" s="351"/>
      <c r="M402" s="351"/>
      <c r="N402" s="351"/>
      <c r="O402" s="351"/>
      <c r="P402" s="351"/>
      <c r="Q402" s="351"/>
      <c r="R402" s="351"/>
      <c r="S402" s="351"/>
      <c r="T402" s="351"/>
      <c r="U402" s="351"/>
      <c r="V402" s="351"/>
      <c r="W402" s="351"/>
      <c r="X402" s="351"/>
      <c r="Y402" s="351"/>
      <c r="Z402" s="351"/>
      <c r="AA402" s="351"/>
    </row>
    <row r="403" spans="1:27" ht="15.75">
      <c r="A403" s="350"/>
      <c r="B403" s="350"/>
      <c r="C403" s="350"/>
      <c r="D403" s="351"/>
      <c r="E403" s="351"/>
      <c r="F403" s="351"/>
      <c r="G403" s="351"/>
      <c r="H403" s="351"/>
      <c r="I403" s="351"/>
      <c r="J403" s="351"/>
      <c r="K403" s="351"/>
      <c r="L403" s="351"/>
      <c r="M403" s="351"/>
      <c r="N403" s="351"/>
      <c r="O403" s="351"/>
      <c r="P403" s="351"/>
      <c r="Q403" s="351"/>
      <c r="R403" s="351"/>
      <c r="S403" s="351"/>
      <c r="T403" s="351"/>
      <c r="U403" s="351"/>
      <c r="V403" s="351"/>
      <c r="W403" s="351"/>
      <c r="X403" s="351"/>
      <c r="Y403" s="351"/>
      <c r="Z403" s="351"/>
      <c r="AA403" s="351"/>
    </row>
    <row r="404" spans="1:27" ht="15.75">
      <c r="A404" s="350"/>
      <c r="B404" s="350"/>
      <c r="C404" s="350"/>
      <c r="D404" s="351"/>
      <c r="E404" s="351"/>
      <c r="F404" s="351"/>
      <c r="G404" s="351"/>
      <c r="H404" s="351"/>
      <c r="I404" s="351"/>
      <c r="J404" s="351"/>
      <c r="K404" s="351"/>
      <c r="L404" s="351"/>
      <c r="M404" s="351"/>
      <c r="N404" s="351"/>
      <c r="O404" s="351"/>
      <c r="P404" s="351"/>
      <c r="Q404" s="351"/>
      <c r="R404" s="351"/>
      <c r="S404" s="351"/>
      <c r="T404" s="351"/>
      <c r="U404" s="351"/>
      <c r="V404" s="351"/>
      <c r="W404" s="351"/>
      <c r="X404" s="351"/>
      <c r="Y404" s="351"/>
      <c r="Z404" s="351"/>
      <c r="AA404" s="351"/>
    </row>
    <row r="405" spans="1:27" ht="15.75">
      <c r="A405" s="350"/>
      <c r="B405" s="350"/>
      <c r="C405" s="350"/>
      <c r="D405" s="351"/>
      <c r="E405" s="351"/>
      <c r="F405" s="351"/>
      <c r="G405" s="351"/>
      <c r="H405" s="351"/>
      <c r="I405" s="351"/>
      <c r="J405" s="351"/>
      <c r="K405" s="351"/>
      <c r="L405" s="351"/>
      <c r="M405" s="351"/>
      <c r="N405" s="351"/>
      <c r="O405" s="351"/>
      <c r="P405" s="351"/>
      <c r="Q405" s="351"/>
      <c r="R405" s="351"/>
      <c r="S405" s="351"/>
      <c r="T405" s="351"/>
      <c r="U405" s="351"/>
      <c r="V405" s="351"/>
      <c r="W405" s="351"/>
      <c r="X405" s="351"/>
      <c r="Y405" s="351"/>
      <c r="Z405" s="351"/>
      <c r="AA405" s="351"/>
    </row>
    <row r="406" spans="1:27" ht="15.75">
      <c r="A406" s="350"/>
      <c r="B406" s="350"/>
      <c r="C406" s="350"/>
      <c r="D406" s="351"/>
      <c r="E406" s="351"/>
      <c r="F406" s="351"/>
      <c r="G406" s="351"/>
      <c r="H406" s="351"/>
      <c r="I406" s="351"/>
      <c r="J406" s="351"/>
      <c r="K406" s="351"/>
      <c r="L406" s="351"/>
      <c r="M406" s="351"/>
      <c r="N406" s="351"/>
      <c r="O406" s="351"/>
      <c r="P406" s="351"/>
      <c r="Q406" s="351"/>
      <c r="R406" s="351"/>
      <c r="S406" s="351"/>
      <c r="T406" s="351"/>
      <c r="U406" s="351"/>
      <c r="V406" s="351"/>
      <c r="W406" s="351"/>
      <c r="X406" s="351"/>
      <c r="Y406" s="351"/>
      <c r="Z406" s="351"/>
      <c r="AA406" s="351"/>
    </row>
    <row r="407" spans="1:27" ht="15.75">
      <c r="A407" s="350"/>
      <c r="B407" s="350"/>
      <c r="C407" s="350"/>
      <c r="D407" s="351"/>
      <c r="E407" s="351"/>
      <c r="F407" s="351"/>
      <c r="G407" s="351"/>
      <c r="H407" s="351"/>
      <c r="I407" s="351"/>
      <c r="J407" s="351"/>
      <c r="K407" s="351"/>
      <c r="L407" s="351"/>
      <c r="M407" s="351"/>
      <c r="N407" s="351"/>
      <c r="O407" s="351"/>
      <c r="P407" s="351"/>
      <c r="Q407" s="351"/>
      <c r="R407" s="351"/>
      <c r="S407" s="351"/>
      <c r="T407" s="351"/>
      <c r="U407" s="351"/>
      <c r="V407" s="351"/>
      <c r="W407" s="351"/>
      <c r="X407" s="351"/>
      <c r="Y407" s="351"/>
      <c r="Z407" s="351"/>
      <c r="AA407" s="351"/>
    </row>
    <row r="408" spans="1:27" ht="15.75">
      <c r="A408" s="350"/>
      <c r="B408" s="350"/>
      <c r="C408" s="350"/>
      <c r="D408" s="351"/>
      <c r="E408" s="351"/>
      <c r="F408" s="351"/>
      <c r="G408" s="351"/>
      <c r="H408" s="351"/>
      <c r="I408" s="351"/>
      <c r="J408" s="351"/>
      <c r="K408" s="351"/>
      <c r="L408" s="351"/>
      <c r="M408" s="351"/>
      <c r="N408" s="351"/>
      <c r="O408" s="351"/>
      <c r="P408" s="351"/>
      <c r="Q408" s="351"/>
      <c r="R408" s="351"/>
      <c r="S408" s="351"/>
      <c r="T408" s="351"/>
      <c r="U408" s="351"/>
      <c r="V408" s="351"/>
      <c r="W408" s="351"/>
      <c r="X408" s="351"/>
      <c r="Y408" s="351"/>
      <c r="Z408" s="351"/>
      <c r="AA408" s="351"/>
    </row>
    <row r="409" spans="1:27" ht="15.75">
      <c r="A409" s="350"/>
      <c r="B409" s="350"/>
      <c r="C409" s="350"/>
      <c r="D409" s="351"/>
      <c r="E409" s="351"/>
      <c r="F409" s="351"/>
      <c r="G409" s="351"/>
      <c r="H409" s="351"/>
      <c r="I409" s="351"/>
      <c r="J409" s="351"/>
      <c r="K409" s="351"/>
      <c r="L409" s="351"/>
      <c r="M409" s="351"/>
      <c r="N409" s="351"/>
      <c r="O409" s="351"/>
      <c r="P409" s="351"/>
      <c r="Q409" s="351"/>
      <c r="R409" s="351"/>
      <c r="S409" s="351"/>
      <c r="T409" s="351"/>
      <c r="U409" s="351"/>
      <c r="V409" s="351"/>
      <c r="W409" s="351"/>
      <c r="X409" s="351"/>
      <c r="Y409" s="351"/>
      <c r="Z409" s="351"/>
      <c r="AA409" s="351"/>
    </row>
    <row r="410" spans="1:27" ht="15.75">
      <c r="A410" s="350"/>
      <c r="B410" s="350"/>
      <c r="C410" s="350"/>
      <c r="D410" s="351"/>
      <c r="E410" s="351"/>
      <c r="F410" s="351"/>
      <c r="G410" s="351"/>
      <c r="H410" s="351"/>
      <c r="I410" s="351"/>
      <c r="J410" s="351"/>
      <c r="K410" s="351"/>
      <c r="L410" s="351"/>
      <c r="M410" s="351"/>
      <c r="N410" s="351"/>
      <c r="O410" s="351"/>
      <c r="P410" s="351"/>
      <c r="Q410" s="351"/>
      <c r="R410" s="351"/>
      <c r="S410" s="351"/>
      <c r="T410" s="351"/>
      <c r="U410" s="351"/>
      <c r="V410" s="351"/>
      <c r="W410" s="351"/>
      <c r="X410" s="351"/>
      <c r="Y410" s="351"/>
      <c r="Z410" s="351"/>
      <c r="AA410" s="351"/>
    </row>
    <row r="411" spans="1:27" ht="15.75">
      <c r="A411" s="350"/>
      <c r="B411" s="350"/>
      <c r="C411" s="350"/>
      <c r="D411" s="351"/>
      <c r="E411" s="351"/>
      <c r="F411" s="351"/>
      <c r="G411" s="351"/>
      <c r="H411" s="351"/>
      <c r="I411" s="351"/>
      <c r="J411" s="351"/>
      <c r="K411" s="351"/>
      <c r="L411" s="351"/>
      <c r="M411" s="351"/>
      <c r="N411" s="351"/>
      <c r="O411" s="351"/>
      <c r="P411" s="351"/>
      <c r="Q411" s="351"/>
      <c r="R411" s="351"/>
      <c r="S411" s="351"/>
      <c r="T411" s="351"/>
      <c r="U411" s="351"/>
      <c r="V411" s="351"/>
      <c r="W411" s="351"/>
      <c r="X411" s="351"/>
      <c r="Y411" s="351"/>
      <c r="Z411" s="351"/>
      <c r="AA411" s="351"/>
    </row>
    <row r="412" spans="1:27" ht="15.75">
      <c r="A412" s="350"/>
      <c r="B412" s="350"/>
      <c r="C412" s="350"/>
      <c r="D412" s="351"/>
      <c r="E412" s="351"/>
      <c r="F412" s="351"/>
      <c r="G412" s="351"/>
      <c r="H412" s="351"/>
      <c r="I412" s="351"/>
      <c r="J412" s="351"/>
      <c r="K412" s="351"/>
      <c r="L412" s="351"/>
      <c r="M412" s="351"/>
      <c r="N412" s="351"/>
      <c r="O412" s="351"/>
      <c r="P412" s="351"/>
      <c r="Q412" s="351"/>
      <c r="R412" s="351"/>
      <c r="S412" s="351"/>
      <c r="T412" s="351"/>
      <c r="U412" s="351"/>
      <c r="V412" s="351"/>
      <c r="W412" s="351"/>
      <c r="X412" s="351"/>
      <c r="Y412" s="351"/>
      <c r="Z412" s="351"/>
      <c r="AA412" s="351"/>
    </row>
    <row r="413" spans="1:27" ht="15.75">
      <c r="A413" s="350"/>
      <c r="B413" s="350"/>
      <c r="C413" s="350"/>
      <c r="D413" s="351"/>
      <c r="E413" s="351"/>
      <c r="F413" s="351"/>
      <c r="G413" s="351"/>
      <c r="H413" s="351"/>
      <c r="I413" s="351"/>
      <c r="J413" s="351"/>
      <c r="K413" s="351"/>
      <c r="L413" s="351"/>
      <c r="M413" s="351"/>
      <c r="N413" s="351"/>
      <c r="O413" s="351"/>
      <c r="P413" s="351"/>
      <c r="Q413" s="351"/>
      <c r="R413" s="351"/>
      <c r="S413" s="351"/>
      <c r="T413" s="351"/>
      <c r="U413" s="351"/>
      <c r="V413" s="351"/>
      <c r="W413" s="351"/>
      <c r="X413" s="351"/>
      <c r="Y413" s="351"/>
      <c r="Z413" s="351"/>
      <c r="AA413" s="351"/>
    </row>
    <row r="414" spans="1:27" ht="15.75">
      <c r="A414" s="350"/>
      <c r="B414" s="350"/>
      <c r="C414" s="350"/>
      <c r="D414" s="351"/>
      <c r="E414" s="351"/>
      <c r="F414" s="351"/>
      <c r="G414" s="351"/>
      <c r="H414" s="351"/>
      <c r="I414" s="351"/>
      <c r="J414" s="351"/>
      <c r="K414" s="351"/>
      <c r="L414" s="351"/>
      <c r="M414" s="351"/>
      <c r="N414" s="351"/>
      <c r="O414" s="351"/>
      <c r="P414" s="351"/>
      <c r="Q414" s="351"/>
      <c r="R414" s="351"/>
      <c r="S414" s="351"/>
      <c r="T414" s="351"/>
      <c r="U414" s="351"/>
      <c r="V414" s="351"/>
      <c r="W414" s="351"/>
      <c r="X414" s="351"/>
      <c r="Y414" s="351"/>
      <c r="Z414" s="351"/>
      <c r="AA414" s="351"/>
    </row>
    <row r="415" spans="1:27" ht="15.75">
      <c r="A415" s="350"/>
      <c r="B415" s="350"/>
      <c r="C415" s="350"/>
      <c r="D415" s="351"/>
      <c r="E415" s="351"/>
      <c r="F415" s="351"/>
      <c r="G415" s="351"/>
      <c r="H415" s="351"/>
      <c r="I415" s="351"/>
      <c r="J415" s="351"/>
      <c r="K415" s="351"/>
      <c r="L415" s="351"/>
      <c r="M415" s="351"/>
      <c r="N415" s="351"/>
      <c r="O415" s="351"/>
      <c r="P415" s="351"/>
      <c r="Q415" s="351"/>
      <c r="R415" s="351"/>
      <c r="S415" s="351"/>
      <c r="T415" s="351"/>
      <c r="U415" s="351"/>
      <c r="V415" s="351"/>
      <c r="W415" s="351"/>
      <c r="X415" s="351"/>
      <c r="Y415" s="351"/>
      <c r="Z415" s="351"/>
      <c r="AA415" s="351"/>
    </row>
    <row r="416" spans="1:27" ht="15.75">
      <c r="A416" s="350"/>
      <c r="B416" s="350"/>
      <c r="C416" s="350"/>
      <c r="D416" s="351"/>
      <c r="E416" s="351"/>
      <c r="F416" s="351"/>
      <c r="G416" s="351"/>
      <c r="H416" s="351"/>
      <c r="I416" s="351"/>
      <c r="J416" s="351"/>
      <c r="K416" s="351"/>
      <c r="L416" s="351"/>
      <c r="M416" s="351"/>
      <c r="N416" s="351"/>
      <c r="O416" s="351"/>
      <c r="P416" s="351"/>
      <c r="Q416" s="351"/>
      <c r="R416" s="351"/>
      <c r="S416" s="351"/>
      <c r="T416" s="351"/>
      <c r="U416" s="351"/>
      <c r="V416" s="351"/>
      <c r="W416" s="351"/>
      <c r="X416" s="351"/>
      <c r="Y416" s="351"/>
      <c r="Z416" s="351"/>
      <c r="AA416" s="351"/>
    </row>
    <row r="417" spans="1:27" ht="15.75">
      <c r="A417" s="350"/>
      <c r="B417" s="350"/>
      <c r="C417" s="350"/>
      <c r="D417" s="351"/>
      <c r="E417" s="351"/>
      <c r="F417" s="351"/>
      <c r="G417" s="351"/>
      <c r="H417" s="351"/>
      <c r="I417" s="351"/>
      <c r="J417" s="351"/>
      <c r="K417" s="351"/>
      <c r="L417" s="351"/>
      <c r="M417" s="351"/>
      <c r="N417" s="351"/>
      <c r="O417" s="351"/>
      <c r="P417" s="351"/>
      <c r="Q417" s="351"/>
      <c r="R417" s="351"/>
      <c r="S417" s="351"/>
      <c r="T417" s="351"/>
      <c r="U417" s="351"/>
      <c r="V417" s="351"/>
      <c r="W417" s="351"/>
      <c r="X417" s="351"/>
      <c r="Y417" s="351"/>
      <c r="Z417" s="351"/>
      <c r="AA417" s="351"/>
    </row>
    <row r="418" spans="1:27" ht="15.75">
      <c r="A418" s="350"/>
      <c r="B418" s="350"/>
      <c r="C418" s="350"/>
      <c r="D418" s="351"/>
      <c r="E418" s="351"/>
      <c r="F418" s="351"/>
      <c r="G418" s="351"/>
      <c r="H418" s="351"/>
      <c r="I418" s="351"/>
      <c r="J418" s="351"/>
      <c r="K418" s="351"/>
      <c r="L418" s="351"/>
      <c r="M418" s="351"/>
      <c r="N418" s="351"/>
      <c r="O418" s="351"/>
      <c r="P418" s="351"/>
      <c r="Q418" s="351"/>
      <c r="R418" s="351"/>
      <c r="S418" s="351"/>
      <c r="T418" s="351"/>
      <c r="U418" s="351"/>
      <c r="V418" s="351"/>
      <c r="W418" s="351"/>
      <c r="X418" s="351"/>
      <c r="Y418" s="351"/>
      <c r="Z418" s="351"/>
      <c r="AA418" s="351"/>
    </row>
    <row r="419" spans="1:27" ht="15.75">
      <c r="A419" s="350"/>
      <c r="B419" s="350"/>
      <c r="C419" s="350"/>
      <c r="D419" s="351"/>
      <c r="E419" s="351"/>
      <c r="F419" s="351"/>
      <c r="G419" s="351"/>
      <c r="H419" s="351"/>
      <c r="I419" s="351"/>
      <c r="J419" s="351"/>
      <c r="K419" s="351"/>
      <c r="L419" s="351"/>
      <c r="M419" s="351"/>
      <c r="N419" s="351"/>
      <c r="O419" s="351"/>
      <c r="P419" s="351"/>
      <c r="Q419" s="351"/>
      <c r="R419" s="351"/>
      <c r="S419" s="351"/>
      <c r="T419" s="351"/>
      <c r="U419" s="351"/>
      <c r="V419" s="351"/>
      <c r="W419" s="351"/>
      <c r="X419" s="351"/>
      <c r="Y419" s="351"/>
      <c r="Z419" s="351"/>
      <c r="AA419" s="351"/>
    </row>
    <row r="420" spans="1:27" ht="15.75">
      <c r="A420" s="350"/>
      <c r="B420" s="350"/>
      <c r="C420" s="350"/>
      <c r="D420" s="351"/>
      <c r="E420" s="351"/>
      <c r="F420" s="351"/>
      <c r="G420" s="351"/>
      <c r="H420" s="351"/>
      <c r="I420" s="351"/>
      <c r="J420" s="351"/>
      <c r="K420" s="351"/>
      <c r="L420" s="351"/>
      <c r="M420" s="351"/>
      <c r="N420" s="351"/>
      <c r="O420" s="351"/>
      <c r="P420" s="351"/>
      <c r="Q420" s="351"/>
      <c r="R420" s="351"/>
      <c r="S420" s="351"/>
      <c r="T420" s="351"/>
      <c r="U420" s="351"/>
      <c r="V420" s="351"/>
      <c r="W420" s="351"/>
      <c r="X420" s="351"/>
      <c r="Y420" s="351"/>
      <c r="Z420" s="351"/>
      <c r="AA420" s="351"/>
    </row>
    <row r="421" spans="1:27" ht="15.75">
      <c r="A421" s="350"/>
      <c r="B421" s="350"/>
      <c r="C421" s="350"/>
      <c r="D421" s="351"/>
      <c r="E421" s="351"/>
      <c r="F421" s="351"/>
      <c r="G421" s="351"/>
      <c r="H421" s="351"/>
      <c r="I421" s="351"/>
      <c r="J421" s="351"/>
      <c r="K421" s="351"/>
      <c r="L421" s="351"/>
      <c r="M421" s="351"/>
      <c r="N421" s="351"/>
      <c r="O421" s="351"/>
      <c r="P421" s="351"/>
      <c r="Q421" s="351"/>
      <c r="R421" s="351"/>
      <c r="S421" s="351"/>
      <c r="T421" s="351"/>
      <c r="U421" s="351"/>
      <c r="V421" s="351"/>
      <c r="W421" s="351"/>
      <c r="X421" s="351"/>
      <c r="Y421" s="351"/>
      <c r="Z421" s="351"/>
      <c r="AA421" s="351"/>
    </row>
    <row r="422" spans="1:27" ht="15.75">
      <c r="A422" s="350"/>
      <c r="B422" s="350"/>
      <c r="C422" s="350"/>
      <c r="D422" s="351"/>
      <c r="E422" s="351"/>
      <c r="F422" s="351"/>
      <c r="G422" s="351"/>
      <c r="H422" s="351"/>
      <c r="I422" s="351"/>
      <c r="J422" s="351"/>
      <c r="K422" s="351"/>
      <c r="L422" s="351"/>
      <c r="M422" s="351"/>
      <c r="N422" s="351"/>
      <c r="O422" s="351"/>
      <c r="P422" s="351"/>
      <c r="Q422" s="351"/>
      <c r="R422" s="351"/>
      <c r="S422" s="351"/>
      <c r="T422" s="351"/>
      <c r="U422" s="351"/>
      <c r="V422" s="351"/>
      <c r="W422" s="351"/>
      <c r="X422" s="351"/>
      <c r="Y422" s="351"/>
      <c r="Z422" s="351"/>
      <c r="AA422" s="351"/>
    </row>
    <row r="423" spans="1:27" ht="15.75">
      <c r="A423" s="350"/>
      <c r="B423" s="350"/>
      <c r="C423" s="350"/>
      <c r="D423" s="351"/>
      <c r="E423" s="351"/>
      <c r="F423" s="351"/>
      <c r="G423" s="351"/>
      <c r="H423" s="351"/>
      <c r="I423" s="351"/>
      <c r="J423" s="351"/>
      <c r="K423" s="351"/>
      <c r="L423" s="351"/>
      <c r="M423" s="351"/>
      <c r="N423" s="351"/>
      <c r="O423" s="351"/>
      <c r="P423" s="351"/>
      <c r="Q423" s="351"/>
      <c r="R423" s="351"/>
      <c r="S423" s="351"/>
      <c r="T423" s="351"/>
      <c r="U423" s="351"/>
      <c r="V423" s="351"/>
      <c r="W423" s="351"/>
      <c r="X423" s="351"/>
      <c r="Y423" s="351"/>
      <c r="Z423" s="351"/>
      <c r="AA423" s="351"/>
    </row>
    <row r="424" spans="1:27" ht="15.75">
      <c r="A424" s="350"/>
      <c r="B424" s="350"/>
      <c r="C424" s="350"/>
      <c r="D424" s="351"/>
      <c r="E424" s="351"/>
      <c r="F424" s="351"/>
      <c r="G424" s="351"/>
      <c r="H424" s="351"/>
      <c r="I424" s="351"/>
      <c r="J424" s="351"/>
      <c r="K424" s="351"/>
      <c r="L424" s="351"/>
      <c r="M424" s="351"/>
      <c r="N424" s="351"/>
      <c r="O424" s="351"/>
      <c r="P424" s="351"/>
      <c r="Q424" s="351"/>
      <c r="R424" s="351"/>
      <c r="S424" s="351"/>
      <c r="T424" s="351"/>
      <c r="U424" s="351"/>
      <c r="V424" s="351"/>
      <c r="W424" s="351"/>
      <c r="X424" s="351"/>
      <c r="Y424" s="351"/>
      <c r="Z424" s="351"/>
      <c r="AA424" s="351"/>
    </row>
    <row r="425" spans="1:27" ht="15.75">
      <c r="A425" s="350"/>
      <c r="B425" s="350"/>
      <c r="C425" s="350"/>
      <c r="D425" s="351"/>
      <c r="E425" s="351"/>
      <c r="F425" s="351"/>
      <c r="G425" s="351"/>
      <c r="H425" s="351"/>
      <c r="I425" s="351"/>
      <c r="J425" s="351"/>
      <c r="K425" s="351"/>
      <c r="L425" s="351"/>
      <c r="M425" s="351"/>
      <c r="N425" s="351"/>
      <c r="O425" s="351"/>
      <c r="P425" s="351"/>
      <c r="Q425" s="351"/>
      <c r="R425" s="351"/>
      <c r="S425" s="351"/>
      <c r="T425" s="351"/>
      <c r="U425" s="351"/>
      <c r="V425" s="351"/>
      <c r="W425" s="351"/>
      <c r="X425" s="351"/>
      <c r="Y425" s="351"/>
      <c r="Z425" s="351"/>
      <c r="AA425" s="351"/>
    </row>
    <row r="426" spans="1:27" ht="15.75">
      <c r="A426" s="350"/>
      <c r="B426" s="350"/>
      <c r="C426" s="350"/>
      <c r="D426" s="351"/>
      <c r="E426" s="351"/>
      <c r="F426" s="351"/>
      <c r="G426" s="351"/>
      <c r="H426" s="351"/>
      <c r="I426" s="351"/>
      <c r="J426" s="351"/>
      <c r="K426" s="351"/>
      <c r="L426" s="351"/>
      <c r="M426" s="351"/>
      <c r="N426" s="351"/>
      <c r="O426" s="351"/>
      <c r="P426" s="351"/>
      <c r="Q426" s="351"/>
      <c r="R426" s="351"/>
      <c r="S426" s="351"/>
      <c r="T426" s="351"/>
      <c r="U426" s="351"/>
      <c r="V426" s="351"/>
      <c r="W426" s="351"/>
      <c r="X426" s="351"/>
      <c r="Y426" s="351"/>
      <c r="Z426" s="351"/>
      <c r="AA426" s="351"/>
    </row>
    <row r="427" spans="1:27" ht="15.75">
      <c r="A427" s="350"/>
      <c r="B427" s="350"/>
      <c r="C427" s="350"/>
      <c r="D427" s="351"/>
      <c r="E427" s="351"/>
      <c r="F427" s="351"/>
      <c r="G427" s="351"/>
      <c r="H427" s="351"/>
      <c r="I427" s="351"/>
      <c r="J427" s="351"/>
      <c r="K427" s="351"/>
      <c r="L427" s="351"/>
      <c r="M427" s="351"/>
      <c r="N427" s="351"/>
      <c r="O427" s="351"/>
      <c r="P427" s="351"/>
      <c r="Q427" s="351"/>
      <c r="R427" s="351"/>
      <c r="S427" s="351"/>
      <c r="T427" s="351"/>
      <c r="U427" s="351"/>
      <c r="V427" s="351"/>
      <c r="W427" s="351"/>
      <c r="X427" s="351"/>
      <c r="Y427" s="351"/>
      <c r="Z427" s="351"/>
      <c r="AA427" s="351"/>
    </row>
    <row r="428" spans="1:27" ht="15.75">
      <c r="A428" s="350"/>
      <c r="B428" s="350"/>
      <c r="C428" s="350"/>
      <c r="D428" s="351"/>
      <c r="E428" s="351"/>
      <c r="F428" s="351"/>
      <c r="G428" s="351"/>
      <c r="H428" s="351"/>
      <c r="I428" s="351"/>
      <c r="J428" s="351"/>
      <c r="K428" s="351"/>
      <c r="L428" s="351"/>
      <c r="M428" s="351"/>
      <c r="N428" s="351"/>
      <c r="O428" s="351"/>
      <c r="P428" s="351"/>
      <c r="Q428" s="351"/>
      <c r="R428" s="351"/>
      <c r="S428" s="351"/>
      <c r="T428" s="351"/>
      <c r="U428" s="351"/>
      <c r="V428" s="351"/>
      <c r="W428" s="351"/>
      <c r="X428" s="351"/>
      <c r="Y428" s="351"/>
      <c r="Z428" s="351"/>
      <c r="AA428" s="351"/>
    </row>
    <row r="429" spans="1:27" ht="15.75">
      <c r="A429" s="350"/>
      <c r="B429" s="350"/>
      <c r="C429" s="350"/>
      <c r="D429" s="351"/>
      <c r="E429" s="351"/>
      <c r="F429" s="351"/>
      <c r="G429" s="351"/>
      <c r="H429" s="351"/>
      <c r="I429" s="351"/>
      <c r="J429" s="351"/>
      <c r="K429" s="351"/>
      <c r="L429" s="351"/>
      <c r="M429" s="351"/>
      <c r="N429" s="351"/>
      <c r="O429" s="351"/>
      <c r="P429" s="351"/>
      <c r="Q429" s="351"/>
      <c r="R429" s="351"/>
      <c r="S429" s="351"/>
      <c r="T429" s="351"/>
      <c r="U429" s="351"/>
      <c r="V429" s="351"/>
      <c r="W429" s="351"/>
      <c r="X429" s="351"/>
      <c r="Y429" s="351"/>
      <c r="Z429" s="351"/>
      <c r="AA429" s="351"/>
    </row>
    <row r="430" spans="1:27" ht="15.75">
      <c r="A430" s="350"/>
      <c r="B430" s="350"/>
      <c r="C430" s="350"/>
      <c r="D430" s="351"/>
      <c r="E430" s="351"/>
      <c r="F430" s="351"/>
      <c r="G430" s="351"/>
      <c r="H430" s="351"/>
      <c r="I430" s="351"/>
      <c r="J430" s="351"/>
      <c r="K430" s="351"/>
      <c r="L430" s="351"/>
      <c r="M430" s="351"/>
      <c r="N430" s="351"/>
      <c r="O430" s="351"/>
      <c r="P430" s="351"/>
      <c r="Q430" s="351"/>
      <c r="R430" s="351"/>
      <c r="S430" s="351"/>
      <c r="T430" s="351"/>
      <c r="U430" s="351"/>
      <c r="V430" s="351"/>
      <c r="W430" s="351"/>
      <c r="X430" s="351"/>
      <c r="Y430" s="351"/>
      <c r="Z430" s="351"/>
      <c r="AA430" s="351"/>
    </row>
    <row r="431" spans="1:27" ht="15.75">
      <c r="A431" s="350"/>
      <c r="B431" s="350"/>
      <c r="C431" s="350"/>
      <c r="D431" s="351"/>
      <c r="E431" s="351"/>
      <c r="F431" s="351"/>
      <c r="G431" s="351"/>
      <c r="H431" s="351"/>
      <c r="I431" s="351"/>
      <c r="J431" s="351"/>
      <c r="K431" s="351"/>
      <c r="L431" s="351"/>
      <c r="M431" s="351"/>
      <c r="N431" s="351"/>
      <c r="O431" s="351"/>
      <c r="P431" s="351"/>
      <c r="Q431" s="351"/>
      <c r="R431" s="351"/>
      <c r="S431" s="351"/>
      <c r="T431" s="351"/>
      <c r="U431" s="351"/>
      <c r="V431" s="351"/>
      <c r="W431" s="351"/>
      <c r="X431" s="351"/>
      <c r="Y431" s="351"/>
      <c r="Z431" s="351"/>
      <c r="AA431" s="351"/>
    </row>
    <row r="432" spans="1:27" ht="15.75">
      <c r="A432" s="350"/>
      <c r="B432" s="350"/>
      <c r="C432" s="350"/>
      <c r="D432" s="351"/>
      <c r="E432" s="351"/>
      <c r="F432" s="351"/>
      <c r="G432" s="351"/>
      <c r="H432" s="351"/>
      <c r="I432" s="351"/>
      <c r="J432" s="351"/>
      <c r="K432" s="351"/>
      <c r="L432" s="351"/>
      <c r="M432" s="351"/>
      <c r="N432" s="351"/>
      <c r="O432" s="351"/>
      <c r="P432" s="351"/>
      <c r="Q432" s="351"/>
      <c r="R432" s="351"/>
      <c r="S432" s="351"/>
      <c r="T432" s="351"/>
      <c r="U432" s="351"/>
      <c r="V432" s="351"/>
      <c r="W432" s="351"/>
      <c r="X432" s="351"/>
      <c r="Y432" s="351"/>
      <c r="Z432" s="351"/>
      <c r="AA432" s="351"/>
    </row>
    <row r="433" spans="1:27" ht="15.75">
      <c r="A433" s="350"/>
      <c r="B433" s="350"/>
      <c r="C433" s="350"/>
      <c r="D433" s="351"/>
      <c r="E433" s="351"/>
      <c r="F433" s="351"/>
      <c r="G433" s="351"/>
      <c r="H433" s="351"/>
      <c r="I433" s="351"/>
      <c r="J433" s="351"/>
      <c r="K433" s="351"/>
      <c r="L433" s="351"/>
      <c r="M433" s="351"/>
      <c r="N433" s="351"/>
      <c r="O433" s="351"/>
      <c r="P433" s="351"/>
      <c r="Q433" s="351"/>
      <c r="R433" s="351"/>
      <c r="S433" s="351"/>
      <c r="T433" s="351"/>
      <c r="U433" s="351"/>
      <c r="V433" s="351"/>
      <c r="W433" s="351"/>
      <c r="X433" s="351"/>
      <c r="Y433" s="351"/>
      <c r="Z433" s="351"/>
      <c r="AA433" s="351"/>
    </row>
    <row r="434" spans="1:27" ht="15.75">
      <c r="A434" s="350"/>
      <c r="B434" s="350"/>
      <c r="C434" s="350"/>
      <c r="D434" s="351"/>
      <c r="E434" s="351"/>
      <c r="F434" s="351"/>
      <c r="G434" s="351"/>
      <c r="H434" s="351"/>
      <c r="I434" s="351"/>
      <c r="J434" s="351"/>
      <c r="K434" s="351"/>
      <c r="L434" s="351"/>
      <c r="M434" s="351"/>
      <c r="N434" s="351"/>
      <c r="O434" s="351"/>
      <c r="P434" s="351"/>
      <c r="Q434" s="351"/>
      <c r="R434" s="351"/>
      <c r="S434" s="351"/>
      <c r="T434" s="351"/>
      <c r="U434" s="351"/>
      <c r="V434" s="351"/>
      <c r="W434" s="351"/>
      <c r="X434" s="351"/>
      <c r="Y434" s="351"/>
      <c r="Z434" s="351"/>
      <c r="AA434" s="351"/>
    </row>
    <row r="435" spans="1:27" ht="15.75">
      <c r="A435" s="350"/>
      <c r="B435" s="350"/>
      <c r="C435" s="350"/>
      <c r="D435" s="351"/>
      <c r="E435" s="351"/>
      <c r="F435" s="351"/>
      <c r="G435" s="351"/>
      <c r="H435" s="351"/>
      <c r="I435" s="351"/>
      <c r="J435" s="351"/>
      <c r="K435" s="351"/>
      <c r="L435" s="351"/>
      <c r="M435" s="351"/>
      <c r="N435" s="351"/>
      <c r="O435" s="351"/>
      <c r="P435" s="351"/>
      <c r="Q435" s="351"/>
      <c r="R435" s="351"/>
      <c r="S435" s="351"/>
      <c r="T435" s="351"/>
      <c r="U435" s="351"/>
      <c r="V435" s="351"/>
      <c r="W435" s="351"/>
      <c r="X435" s="351"/>
      <c r="Y435" s="351"/>
      <c r="Z435" s="351"/>
      <c r="AA435" s="351"/>
    </row>
    <row r="436" spans="1:27" ht="15.75">
      <c r="A436" s="350"/>
      <c r="B436" s="350"/>
      <c r="C436" s="350"/>
      <c r="D436" s="351"/>
      <c r="E436" s="351"/>
      <c r="F436" s="351"/>
      <c r="G436" s="351"/>
      <c r="H436" s="351"/>
      <c r="I436" s="351"/>
      <c r="J436" s="351"/>
      <c r="K436" s="351"/>
      <c r="L436" s="351"/>
      <c r="M436" s="351"/>
      <c r="N436" s="351"/>
      <c r="O436" s="351"/>
      <c r="P436" s="351"/>
      <c r="Q436" s="351"/>
      <c r="R436" s="351"/>
      <c r="S436" s="351"/>
      <c r="T436" s="351"/>
      <c r="U436" s="351"/>
      <c r="V436" s="351"/>
      <c r="W436" s="351"/>
      <c r="X436" s="351"/>
      <c r="Y436" s="351"/>
      <c r="Z436" s="351"/>
      <c r="AA436" s="351"/>
    </row>
    <row r="437" spans="1:27" ht="15.75">
      <c r="A437" s="350"/>
      <c r="B437" s="350"/>
      <c r="C437" s="350"/>
      <c r="D437" s="351"/>
      <c r="E437" s="351"/>
      <c r="F437" s="351"/>
      <c r="G437" s="351"/>
      <c r="H437" s="351"/>
      <c r="I437" s="351"/>
      <c r="J437" s="351"/>
      <c r="K437" s="351"/>
      <c r="L437" s="351"/>
      <c r="M437" s="351"/>
      <c r="N437" s="351"/>
      <c r="O437" s="351"/>
      <c r="P437" s="351"/>
      <c r="Q437" s="351"/>
      <c r="R437" s="351"/>
      <c r="S437" s="351"/>
      <c r="T437" s="351"/>
      <c r="U437" s="351"/>
      <c r="V437" s="351"/>
      <c r="W437" s="351"/>
      <c r="X437" s="351"/>
      <c r="Y437" s="351"/>
      <c r="Z437" s="351"/>
      <c r="AA437" s="351"/>
    </row>
    <row r="438" spans="1:27" ht="15.75">
      <c r="A438" s="350"/>
      <c r="B438" s="350"/>
      <c r="C438" s="350"/>
      <c r="D438" s="351"/>
      <c r="E438" s="351"/>
      <c r="F438" s="351"/>
      <c r="G438" s="351"/>
      <c r="H438" s="351"/>
      <c r="I438" s="351"/>
      <c r="J438" s="351"/>
      <c r="K438" s="351"/>
      <c r="L438" s="351"/>
      <c r="M438" s="351"/>
      <c r="N438" s="351"/>
      <c r="O438" s="351"/>
      <c r="P438" s="351"/>
      <c r="Q438" s="351"/>
      <c r="R438" s="351"/>
      <c r="S438" s="351"/>
      <c r="T438" s="351"/>
      <c r="U438" s="351"/>
      <c r="V438" s="351"/>
      <c r="W438" s="351"/>
      <c r="X438" s="351"/>
      <c r="Y438" s="351"/>
      <c r="Z438" s="351"/>
      <c r="AA438" s="351"/>
    </row>
    <row r="439" spans="1:27" ht="15.75">
      <c r="A439" s="350"/>
      <c r="B439" s="350"/>
      <c r="C439" s="350"/>
      <c r="D439" s="351"/>
      <c r="E439" s="351"/>
      <c r="F439" s="351"/>
      <c r="G439" s="351"/>
      <c r="H439" s="351"/>
      <c r="I439" s="351"/>
      <c r="J439" s="351"/>
      <c r="K439" s="351"/>
      <c r="L439" s="351"/>
      <c r="M439" s="351"/>
      <c r="N439" s="351"/>
      <c r="O439" s="351"/>
      <c r="P439" s="351"/>
      <c r="Q439" s="351"/>
      <c r="R439" s="351"/>
      <c r="S439" s="351"/>
      <c r="T439" s="351"/>
      <c r="U439" s="351"/>
      <c r="V439" s="351"/>
      <c r="W439" s="351"/>
      <c r="X439" s="351"/>
      <c r="Y439" s="351"/>
      <c r="Z439" s="351"/>
      <c r="AA439" s="351"/>
    </row>
    <row r="440" spans="1:27" ht="15.75">
      <c r="A440" s="350"/>
      <c r="B440" s="350"/>
      <c r="C440" s="350"/>
      <c r="D440" s="351"/>
      <c r="E440" s="351"/>
      <c r="F440" s="351"/>
      <c r="G440" s="351"/>
      <c r="H440" s="351"/>
      <c r="I440" s="351"/>
      <c r="J440" s="351"/>
      <c r="K440" s="351"/>
      <c r="L440" s="351"/>
      <c r="M440" s="351"/>
      <c r="N440" s="351"/>
      <c r="O440" s="351"/>
      <c r="P440" s="351"/>
      <c r="Q440" s="351"/>
      <c r="R440" s="351"/>
      <c r="S440" s="351"/>
      <c r="T440" s="351"/>
      <c r="U440" s="351"/>
      <c r="V440" s="351"/>
      <c r="W440" s="351"/>
      <c r="X440" s="351"/>
      <c r="Y440" s="351"/>
      <c r="Z440" s="351"/>
      <c r="AA440" s="351"/>
    </row>
    <row r="441" spans="1:27" ht="15.75">
      <c r="A441" s="350"/>
      <c r="B441" s="350"/>
      <c r="C441" s="350"/>
      <c r="D441" s="351"/>
      <c r="E441" s="351"/>
      <c r="F441" s="351"/>
      <c r="G441" s="351"/>
      <c r="H441" s="351"/>
      <c r="I441" s="351"/>
      <c r="J441" s="351"/>
      <c r="K441" s="351"/>
      <c r="L441" s="351"/>
      <c r="M441" s="351"/>
      <c r="N441" s="351"/>
      <c r="O441" s="351"/>
      <c r="P441" s="351"/>
      <c r="Q441" s="351"/>
      <c r="R441" s="351"/>
      <c r="S441" s="351"/>
      <c r="T441" s="351"/>
      <c r="U441" s="351"/>
      <c r="V441" s="351"/>
      <c r="W441" s="351"/>
      <c r="X441" s="351"/>
      <c r="Y441" s="351"/>
      <c r="Z441" s="351"/>
      <c r="AA441" s="351"/>
    </row>
    <row r="442" spans="1:27" ht="15.75">
      <c r="A442" s="350"/>
      <c r="B442" s="350"/>
      <c r="C442" s="350"/>
      <c r="D442" s="351"/>
      <c r="E442" s="351"/>
      <c r="F442" s="351"/>
      <c r="G442" s="351"/>
      <c r="H442" s="351"/>
      <c r="I442" s="351"/>
      <c r="J442" s="351"/>
      <c r="K442" s="351"/>
      <c r="L442" s="351"/>
      <c r="M442" s="351"/>
      <c r="N442" s="351"/>
      <c r="O442" s="351"/>
      <c r="P442" s="351"/>
      <c r="Q442" s="351"/>
      <c r="R442" s="351"/>
      <c r="S442" s="351"/>
      <c r="T442" s="351"/>
      <c r="U442" s="351"/>
      <c r="V442" s="351"/>
      <c r="W442" s="351"/>
      <c r="X442" s="351"/>
      <c r="Y442" s="351"/>
      <c r="Z442" s="351"/>
      <c r="AA442" s="351"/>
    </row>
    <row r="443" spans="1:27" ht="15.75">
      <c r="A443" s="350"/>
      <c r="B443" s="350"/>
      <c r="C443" s="350"/>
      <c r="D443" s="351"/>
      <c r="E443" s="351"/>
      <c r="F443" s="351"/>
      <c r="G443" s="351"/>
      <c r="H443" s="351"/>
      <c r="I443" s="351"/>
      <c r="J443" s="351"/>
      <c r="K443" s="351"/>
      <c r="L443" s="351"/>
      <c r="M443" s="351"/>
      <c r="N443" s="351"/>
      <c r="O443" s="351"/>
      <c r="P443" s="351"/>
      <c r="Q443" s="351"/>
      <c r="R443" s="351"/>
      <c r="S443" s="351"/>
      <c r="T443" s="351"/>
      <c r="U443" s="351"/>
      <c r="V443" s="351"/>
      <c r="W443" s="351"/>
      <c r="X443" s="351"/>
      <c r="Y443" s="351"/>
      <c r="Z443" s="351"/>
      <c r="AA443" s="351"/>
    </row>
    <row r="444" spans="1:27" ht="15.75">
      <c r="A444" s="350"/>
      <c r="B444" s="350"/>
      <c r="C444" s="350"/>
      <c r="D444" s="351"/>
      <c r="E444" s="351"/>
      <c r="F444" s="351"/>
      <c r="G444" s="351"/>
      <c r="H444" s="351"/>
      <c r="I444" s="351"/>
      <c r="J444" s="351"/>
      <c r="K444" s="351"/>
      <c r="L444" s="351"/>
      <c r="M444" s="351"/>
      <c r="N444" s="351"/>
      <c r="O444" s="351"/>
      <c r="P444" s="351"/>
      <c r="Q444" s="351"/>
      <c r="R444" s="351"/>
      <c r="S444" s="351"/>
      <c r="T444" s="351"/>
      <c r="U444" s="351"/>
      <c r="V444" s="351"/>
      <c r="W444" s="351"/>
      <c r="X444" s="351"/>
      <c r="Y444" s="351"/>
      <c r="Z444" s="351"/>
      <c r="AA444" s="351"/>
    </row>
    <row r="445" spans="1:27" ht="15.75">
      <c r="A445" s="350"/>
      <c r="B445" s="350"/>
      <c r="C445" s="350"/>
      <c r="D445" s="351"/>
      <c r="E445" s="351"/>
      <c r="F445" s="351"/>
      <c r="G445" s="351"/>
      <c r="H445" s="351"/>
      <c r="I445" s="351"/>
      <c r="J445" s="351"/>
      <c r="K445" s="351"/>
      <c r="L445" s="351"/>
      <c r="M445" s="351"/>
      <c r="N445" s="351"/>
      <c r="O445" s="351"/>
      <c r="P445" s="351"/>
      <c r="Q445" s="351"/>
      <c r="R445" s="351"/>
      <c r="S445" s="351"/>
      <c r="T445" s="351"/>
      <c r="U445" s="351"/>
      <c r="V445" s="351"/>
      <c r="W445" s="351"/>
      <c r="X445" s="351"/>
      <c r="Y445" s="351"/>
      <c r="Z445" s="351"/>
      <c r="AA445" s="351"/>
    </row>
    <row r="446" spans="1:27" ht="15.75">
      <c r="A446" s="350"/>
      <c r="B446" s="350"/>
      <c r="C446" s="350"/>
      <c r="D446" s="351"/>
      <c r="E446" s="351"/>
      <c r="F446" s="351"/>
      <c r="G446" s="351"/>
      <c r="H446" s="351"/>
      <c r="I446" s="351"/>
      <c r="J446" s="351"/>
      <c r="K446" s="351"/>
      <c r="L446" s="351"/>
      <c r="M446" s="351"/>
      <c r="N446" s="351"/>
      <c r="O446" s="351"/>
      <c r="P446" s="351"/>
      <c r="Q446" s="351"/>
      <c r="R446" s="351"/>
      <c r="S446" s="351"/>
      <c r="T446" s="351"/>
      <c r="U446" s="351"/>
      <c r="V446" s="351"/>
      <c r="W446" s="351"/>
      <c r="X446" s="351"/>
      <c r="Y446" s="351"/>
      <c r="Z446" s="351"/>
      <c r="AA446" s="351"/>
    </row>
    <row r="447" spans="1:27" ht="15.75">
      <c r="A447" s="350"/>
      <c r="B447" s="350"/>
      <c r="C447" s="350"/>
      <c r="D447" s="351"/>
      <c r="E447" s="351"/>
      <c r="F447" s="351"/>
      <c r="G447" s="351"/>
      <c r="H447" s="351"/>
      <c r="I447" s="351"/>
      <c r="J447" s="351"/>
      <c r="K447" s="351"/>
      <c r="L447" s="351"/>
      <c r="M447" s="351"/>
      <c r="N447" s="351"/>
      <c r="O447" s="351"/>
      <c r="P447" s="351"/>
      <c r="Q447" s="351"/>
      <c r="R447" s="351"/>
      <c r="S447" s="351"/>
      <c r="T447" s="351"/>
      <c r="U447" s="351"/>
      <c r="V447" s="351"/>
      <c r="W447" s="351"/>
      <c r="X447" s="351"/>
      <c r="Y447" s="351"/>
      <c r="Z447" s="351"/>
      <c r="AA447" s="351"/>
    </row>
    <row r="448" spans="1:27" ht="15.75">
      <c r="A448" s="350"/>
      <c r="B448" s="350"/>
      <c r="C448" s="350"/>
      <c r="D448" s="351"/>
      <c r="E448" s="351"/>
      <c r="F448" s="351"/>
      <c r="G448" s="351"/>
      <c r="H448" s="351"/>
      <c r="I448" s="351"/>
      <c r="J448" s="351"/>
      <c r="K448" s="351"/>
      <c r="L448" s="351"/>
      <c r="M448" s="351"/>
      <c r="N448" s="351"/>
      <c r="O448" s="351"/>
      <c r="P448" s="351"/>
      <c r="Q448" s="351"/>
      <c r="R448" s="351"/>
      <c r="S448" s="351"/>
      <c r="T448" s="351"/>
      <c r="U448" s="351"/>
      <c r="V448" s="351"/>
      <c r="W448" s="351"/>
      <c r="X448" s="351"/>
      <c r="Y448" s="351"/>
      <c r="Z448" s="351"/>
      <c r="AA448" s="351"/>
    </row>
    <row r="449" spans="1:27" ht="15.75">
      <c r="A449" s="350"/>
      <c r="B449" s="350"/>
      <c r="C449" s="350"/>
      <c r="D449" s="351"/>
      <c r="E449" s="351"/>
      <c r="F449" s="351"/>
      <c r="G449" s="351"/>
      <c r="H449" s="351"/>
      <c r="I449" s="351"/>
      <c r="J449" s="351"/>
      <c r="K449" s="351"/>
      <c r="L449" s="351"/>
      <c r="M449" s="351"/>
      <c r="N449" s="351"/>
      <c r="O449" s="351"/>
      <c r="P449" s="351"/>
      <c r="Q449" s="351"/>
      <c r="R449" s="351"/>
      <c r="S449" s="351"/>
      <c r="T449" s="351"/>
      <c r="U449" s="351"/>
      <c r="V449" s="351"/>
      <c r="W449" s="351"/>
      <c r="X449" s="351"/>
      <c r="Y449" s="351"/>
      <c r="Z449" s="351"/>
      <c r="AA449" s="351"/>
    </row>
    <row r="450" spans="1:27" ht="15.75">
      <c r="A450" s="350"/>
      <c r="B450" s="350"/>
      <c r="C450" s="350"/>
      <c r="D450" s="351"/>
      <c r="E450" s="351"/>
      <c r="F450" s="351"/>
      <c r="G450" s="351"/>
      <c r="H450" s="351"/>
      <c r="I450" s="351"/>
      <c r="J450" s="351"/>
      <c r="K450" s="351"/>
      <c r="L450" s="351"/>
      <c r="M450" s="351"/>
      <c r="N450" s="351"/>
      <c r="O450" s="351"/>
      <c r="P450" s="351"/>
      <c r="Q450" s="351"/>
      <c r="R450" s="351"/>
      <c r="S450" s="351"/>
      <c r="T450" s="351"/>
      <c r="U450" s="351"/>
      <c r="V450" s="351"/>
      <c r="W450" s="351"/>
      <c r="X450" s="351"/>
      <c r="Y450" s="351"/>
      <c r="Z450" s="351"/>
      <c r="AA450" s="351"/>
    </row>
    <row r="451" spans="1:27" ht="15.75">
      <c r="A451" s="350"/>
      <c r="B451" s="350"/>
      <c r="C451" s="350"/>
      <c r="D451" s="351"/>
      <c r="E451" s="351"/>
      <c r="F451" s="351"/>
      <c r="G451" s="351"/>
      <c r="H451" s="351"/>
      <c r="I451" s="351"/>
      <c r="J451" s="351"/>
      <c r="K451" s="351"/>
      <c r="L451" s="351"/>
      <c r="M451" s="351"/>
      <c r="N451" s="351"/>
      <c r="O451" s="351"/>
      <c r="P451" s="351"/>
      <c r="Q451" s="351"/>
      <c r="R451" s="351"/>
      <c r="S451" s="351"/>
      <c r="T451" s="351"/>
      <c r="U451" s="351"/>
      <c r="V451" s="351"/>
      <c r="W451" s="351"/>
      <c r="X451" s="351"/>
      <c r="Y451" s="351"/>
      <c r="Z451" s="351"/>
      <c r="AA451" s="351"/>
    </row>
    <row r="452" spans="1:27" ht="15.75">
      <c r="A452" s="350"/>
      <c r="B452" s="350"/>
      <c r="C452" s="350"/>
      <c r="D452" s="351"/>
      <c r="E452" s="351"/>
      <c r="F452" s="351"/>
      <c r="G452" s="351"/>
      <c r="H452" s="351"/>
      <c r="I452" s="351"/>
      <c r="J452" s="351"/>
      <c r="K452" s="351"/>
      <c r="L452" s="351"/>
      <c r="M452" s="351"/>
      <c r="N452" s="351"/>
      <c r="O452" s="351"/>
      <c r="P452" s="351"/>
      <c r="Q452" s="351"/>
      <c r="R452" s="351"/>
      <c r="S452" s="351"/>
      <c r="T452" s="351"/>
      <c r="U452" s="351"/>
      <c r="V452" s="351"/>
      <c r="W452" s="351"/>
      <c r="X452" s="351"/>
      <c r="Y452" s="351"/>
      <c r="Z452" s="351"/>
      <c r="AA452" s="351"/>
    </row>
    <row r="453" spans="1:27" ht="15.75">
      <c r="A453" s="350"/>
      <c r="B453" s="350"/>
      <c r="C453" s="350"/>
      <c r="D453" s="351"/>
      <c r="E453" s="351"/>
      <c r="F453" s="351"/>
      <c r="G453" s="351"/>
      <c r="H453" s="351"/>
      <c r="I453" s="351"/>
      <c r="J453" s="351"/>
      <c r="K453" s="351"/>
      <c r="L453" s="351"/>
      <c r="M453" s="351"/>
      <c r="N453" s="351"/>
      <c r="O453" s="351"/>
      <c r="P453" s="351"/>
      <c r="Q453" s="351"/>
      <c r="R453" s="351"/>
      <c r="S453" s="351"/>
      <c r="T453" s="351"/>
      <c r="U453" s="351"/>
      <c r="V453" s="351"/>
      <c r="W453" s="351"/>
      <c r="X453" s="351"/>
      <c r="Y453" s="351"/>
      <c r="Z453" s="351"/>
      <c r="AA453" s="351"/>
    </row>
    <row r="454" spans="1:27" ht="15.75">
      <c r="A454" s="350"/>
      <c r="B454" s="350"/>
      <c r="C454" s="350"/>
      <c r="D454" s="351"/>
      <c r="E454" s="351"/>
      <c r="F454" s="351"/>
      <c r="G454" s="351"/>
      <c r="H454" s="351"/>
      <c r="I454" s="351"/>
      <c r="J454" s="351"/>
      <c r="K454" s="351"/>
      <c r="L454" s="351"/>
      <c r="M454" s="351"/>
      <c r="N454" s="351"/>
      <c r="O454" s="351"/>
      <c r="P454" s="351"/>
      <c r="Q454" s="351"/>
      <c r="R454" s="351"/>
      <c r="S454" s="351"/>
      <c r="T454" s="351"/>
      <c r="U454" s="351"/>
      <c r="V454" s="351"/>
      <c r="W454" s="351"/>
      <c r="X454" s="351"/>
      <c r="Y454" s="351"/>
      <c r="Z454" s="351"/>
      <c r="AA454" s="351"/>
    </row>
    <row r="455" spans="1:27" ht="15.75">
      <c r="A455" s="350"/>
      <c r="B455" s="350"/>
      <c r="C455" s="350"/>
      <c r="D455" s="351"/>
      <c r="E455" s="351"/>
      <c r="F455" s="351"/>
      <c r="G455" s="351"/>
      <c r="H455" s="351"/>
      <c r="I455" s="351"/>
      <c r="J455" s="351"/>
      <c r="K455" s="351"/>
      <c r="L455" s="351"/>
      <c r="M455" s="351"/>
      <c r="N455" s="351"/>
      <c r="O455" s="351"/>
      <c r="P455" s="351"/>
      <c r="Q455" s="351"/>
      <c r="R455" s="351"/>
      <c r="S455" s="351"/>
      <c r="T455" s="351"/>
      <c r="U455" s="351"/>
      <c r="V455" s="351"/>
      <c r="W455" s="351"/>
      <c r="X455" s="351"/>
      <c r="Y455" s="351"/>
      <c r="Z455" s="351"/>
      <c r="AA455" s="351"/>
    </row>
    <row r="456" spans="1:27" ht="15.75">
      <c r="A456" s="350"/>
      <c r="B456" s="350"/>
      <c r="C456" s="350"/>
      <c r="D456" s="351"/>
      <c r="E456" s="351"/>
      <c r="F456" s="351"/>
      <c r="G456" s="351"/>
      <c r="H456" s="351"/>
      <c r="I456" s="351"/>
      <c r="J456" s="351"/>
      <c r="K456" s="351"/>
      <c r="L456" s="351"/>
      <c r="M456" s="351"/>
      <c r="N456" s="351"/>
      <c r="O456" s="351"/>
      <c r="P456" s="351"/>
      <c r="Q456" s="351"/>
      <c r="R456" s="351"/>
      <c r="S456" s="351"/>
      <c r="T456" s="351"/>
      <c r="U456" s="351"/>
      <c r="V456" s="351"/>
      <c r="W456" s="351"/>
      <c r="X456" s="351"/>
      <c r="Y456" s="351"/>
      <c r="Z456" s="351"/>
      <c r="AA456" s="351"/>
    </row>
    <row r="457" spans="1:27" ht="15.75">
      <c r="A457" s="350"/>
      <c r="B457" s="350"/>
      <c r="C457" s="350"/>
      <c r="D457" s="351"/>
      <c r="E457" s="351"/>
      <c r="F457" s="351"/>
      <c r="G457" s="351"/>
      <c r="H457" s="351"/>
      <c r="I457" s="351"/>
      <c r="J457" s="351"/>
      <c r="K457" s="351"/>
      <c r="L457" s="351"/>
      <c r="M457" s="351"/>
      <c r="N457" s="351"/>
      <c r="O457" s="351"/>
      <c r="P457" s="351"/>
      <c r="Q457" s="351"/>
      <c r="R457" s="351"/>
      <c r="S457" s="351"/>
      <c r="T457" s="351"/>
      <c r="U457" s="351"/>
      <c r="V457" s="351"/>
      <c r="W457" s="351"/>
      <c r="X457" s="351"/>
      <c r="Y457" s="351"/>
      <c r="Z457" s="351"/>
      <c r="AA457" s="351"/>
    </row>
    <row r="458" spans="1:27" ht="15.75">
      <c r="A458" s="350"/>
      <c r="B458" s="350"/>
      <c r="C458" s="350"/>
      <c r="D458" s="351"/>
      <c r="E458" s="351"/>
      <c r="F458" s="351"/>
      <c r="G458" s="351"/>
      <c r="H458" s="351"/>
      <c r="I458" s="351"/>
      <c r="J458" s="351"/>
      <c r="K458" s="351"/>
      <c r="L458" s="351"/>
      <c r="M458" s="351"/>
      <c r="N458" s="351"/>
      <c r="O458" s="351"/>
      <c r="P458" s="351"/>
      <c r="Q458" s="351"/>
      <c r="R458" s="351"/>
      <c r="S458" s="351"/>
      <c r="T458" s="351"/>
      <c r="U458" s="351"/>
      <c r="V458" s="351"/>
      <c r="W458" s="351"/>
      <c r="X458" s="351"/>
      <c r="Y458" s="351"/>
      <c r="Z458" s="351"/>
      <c r="AA458" s="351"/>
    </row>
    <row r="459" spans="1:27" ht="15.75">
      <c r="A459" s="350"/>
      <c r="B459" s="350"/>
      <c r="C459" s="350"/>
      <c r="D459" s="351"/>
      <c r="E459" s="351"/>
      <c r="F459" s="351"/>
      <c r="G459" s="351"/>
      <c r="H459" s="351"/>
      <c r="I459" s="351"/>
      <c r="J459" s="351"/>
      <c r="K459" s="351"/>
      <c r="L459" s="351"/>
      <c r="M459" s="351"/>
      <c r="N459" s="351"/>
      <c r="O459" s="351"/>
      <c r="P459" s="351"/>
      <c r="Q459" s="351"/>
      <c r="R459" s="351"/>
      <c r="S459" s="351"/>
      <c r="T459" s="351"/>
      <c r="U459" s="351"/>
      <c r="V459" s="351"/>
      <c r="W459" s="351"/>
      <c r="X459" s="351"/>
      <c r="Y459" s="351"/>
      <c r="Z459" s="351"/>
      <c r="AA459" s="351"/>
    </row>
    <row r="460" spans="1:27" ht="15.75">
      <c r="A460" s="350"/>
      <c r="B460" s="350"/>
      <c r="C460" s="350"/>
      <c r="D460" s="351"/>
      <c r="E460" s="351"/>
      <c r="F460" s="351"/>
      <c r="G460" s="351"/>
      <c r="H460" s="351"/>
      <c r="I460" s="351"/>
      <c r="J460" s="351"/>
      <c r="K460" s="351"/>
      <c r="L460" s="351"/>
      <c r="M460" s="351"/>
      <c r="N460" s="351"/>
      <c r="O460" s="351"/>
      <c r="P460" s="351"/>
      <c r="Q460" s="351"/>
      <c r="R460" s="351"/>
      <c r="S460" s="351"/>
      <c r="T460" s="351"/>
      <c r="U460" s="351"/>
      <c r="V460" s="351"/>
      <c r="W460" s="351"/>
      <c r="X460" s="351"/>
      <c r="Y460" s="351"/>
      <c r="Z460" s="351"/>
      <c r="AA460" s="351"/>
    </row>
    <row r="461" spans="1:27" ht="15.75">
      <c r="A461" s="350"/>
      <c r="B461" s="350"/>
      <c r="C461" s="350"/>
      <c r="D461" s="351"/>
      <c r="E461" s="351"/>
      <c r="F461" s="351"/>
      <c r="G461" s="351"/>
      <c r="H461" s="351"/>
      <c r="I461" s="351"/>
      <c r="J461" s="351"/>
      <c r="K461" s="351"/>
      <c r="L461" s="351"/>
      <c r="M461" s="351"/>
      <c r="N461" s="351"/>
      <c r="O461" s="351"/>
      <c r="P461" s="351"/>
      <c r="Q461" s="351"/>
      <c r="R461" s="351"/>
      <c r="S461" s="351"/>
      <c r="T461" s="351"/>
      <c r="U461" s="351"/>
      <c r="V461" s="351"/>
      <c r="W461" s="351"/>
      <c r="X461" s="351"/>
      <c r="Y461" s="351"/>
      <c r="Z461" s="351"/>
      <c r="AA461" s="351"/>
    </row>
    <row r="462" spans="1:27" ht="15.75">
      <c r="A462" s="350"/>
      <c r="B462" s="350"/>
      <c r="C462" s="350"/>
      <c r="D462" s="351"/>
      <c r="E462" s="351"/>
      <c r="F462" s="351"/>
      <c r="G462" s="351"/>
      <c r="H462" s="351"/>
      <c r="I462" s="351"/>
      <c r="J462" s="351"/>
      <c r="K462" s="351"/>
      <c r="L462" s="351"/>
      <c r="M462" s="351"/>
      <c r="N462" s="351"/>
      <c r="O462" s="351"/>
      <c r="P462" s="351"/>
      <c r="Q462" s="351"/>
      <c r="R462" s="351"/>
      <c r="S462" s="351"/>
      <c r="T462" s="351"/>
      <c r="U462" s="351"/>
      <c r="V462" s="351"/>
      <c r="W462" s="351"/>
      <c r="X462" s="351"/>
      <c r="Y462" s="351"/>
      <c r="Z462" s="351"/>
      <c r="AA462" s="351"/>
    </row>
    <row r="463" spans="1:27" ht="15.75">
      <c r="A463" s="350"/>
      <c r="B463" s="350"/>
      <c r="C463" s="350"/>
      <c r="D463" s="351"/>
      <c r="E463" s="351"/>
      <c r="F463" s="351"/>
      <c r="G463" s="351"/>
      <c r="H463" s="351"/>
      <c r="I463" s="351"/>
      <c r="J463" s="351"/>
      <c r="K463" s="351"/>
      <c r="L463" s="351"/>
      <c r="M463" s="351"/>
      <c r="N463" s="351"/>
      <c r="O463" s="351"/>
      <c r="P463" s="351"/>
      <c r="Q463" s="351"/>
      <c r="R463" s="351"/>
      <c r="S463" s="351"/>
      <c r="T463" s="351"/>
      <c r="U463" s="351"/>
      <c r="V463" s="351"/>
      <c r="W463" s="351"/>
      <c r="X463" s="351"/>
      <c r="Y463" s="351"/>
      <c r="Z463" s="351"/>
      <c r="AA463" s="351"/>
    </row>
    <row r="464" spans="1:27" ht="15.75">
      <c r="A464" s="350"/>
      <c r="B464" s="350"/>
      <c r="C464" s="350"/>
      <c r="D464" s="351"/>
      <c r="E464" s="351"/>
      <c r="F464" s="351"/>
      <c r="G464" s="351"/>
      <c r="H464" s="351"/>
      <c r="I464" s="351"/>
      <c r="J464" s="351"/>
      <c r="K464" s="351"/>
      <c r="L464" s="351"/>
      <c r="M464" s="351"/>
      <c r="N464" s="351"/>
      <c r="O464" s="351"/>
      <c r="P464" s="351"/>
      <c r="Q464" s="351"/>
      <c r="R464" s="351"/>
      <c r="S464" s="351"/>
      <c r="T464" s="351"/>
      <c r="U464" s="351"/>
      <c r="V464" s="351"/>
      <c r="W464" s="351"/>
      <c r="X464" s="351"/>
      <c r="Y464" s="351"/>
      <c r="Z464" s="351"/>
      <c r="AA464" s="351"/>
    </row>
    <row r="465" spans="1:27" ht="15.75">
      <c r="A465" s="350"/>
      <c r="B465" s="350"/>
      <c r="C465" s="350"/>
      <c r="D465" s="351"/>
      <c r="E465" s="351"/>
      <c r="F465" s="351"/>
      <c r="G465" s="351"/>
      <c r="H465" s="351"/>
      <c r="I465" s="351"/>
      <c r="J465" s="351"/>
      <c r="K465" s="351"/>
      <c r="L465" s="351"/>
      <c r="M465" s="351"/>
      <c r="N465" s="351"/>
      <c r="O465" s="351"/>
      <c r="P465" s="351"/>
      <c r="Q465" s="351"/>
      <c r="R465" s="351"/>
      <c r="S465" s="351"/>
      <c r="T465" s="351"/>
      <c r="U465" s="351"/>
      <c r="V465" s="351"/>
      <c r="W465" s="351"/>
      <c r="X465" s="351"/>
      <c r="Y465" s="351"/>
      <c r="Z465" s="351"/>
      <c r="AA465" s="351"/>
    </row>
    <row r="466" spans="1:27" ht="15.75">
      <c r="A466" s="350"/>
      <c r="B466" s="350"/>
      <c r="C466" s="350"/>
      <c r="D466" s="351"/>
      <c r="E466" s="351"/>
      <c r="F466" s="351"/>
      <c r="G466" s="351"/>
      <c r="H466" s="351"/>
      <c r="I466" s="351"/>
      <c r="J466" s="351"/>
      <c r="K466" s="351"/>
      <c r="L466" s="351"/>
      <c r="M466" s="351"/>
      <c r="N466" s="351"/>
      <c r="O466" s="351"/>
      <c r="P466" s="351"/>
      <c r="Q466" s="351"/>
      <c r="R466" s="351"/>
      <c r="S466" s="351"/>
      <c r="T466" s="351"/>
      <c r="U466" s="351"/>
      <c r="V466" s="351"/>
      <c r="W466" s="351"/>
      <c r="X466" s="351"/>
      <c r="Y466" s="351"/>
      <c r="Z466" s="351"/>
      <c r="AA466" s="351"/>
    </row>
    <row r="467" spans="1:27" ht="15.75">
      <c r="A467" s="350"/>
      <c r="B467" s="350"/>
      <c r="C467" s="350"/>
      <c r="D467" s="351"/>
      <c r="E467" s="351"/>
      <c r="F467" s="351"/>
      <c r="G467" s="351"/>
      <c r="H467" s="351"/>
      <c r="I467" s="351"/>
      <c r="J467" s="351"/>
      <c r="K467" s="351"/>
      <c r="L467" s="351"/>
      <c r="M467" s="351"/>
      <c r="N467" s="351"/>
      <c r="O467" s="351"/>
      <c r="P467" s="351"/>
      <c r="Q467" s="351"/>
      <c r="R467" s="351"/>
      <c r="S467" s="351"/>
      <c r="T467" s="351"/>
      <c r="U467" s="351"/>
      <c r="V467" s="351"/>
      <c r="W467" s="351"/>
      <c r="X467" s="351"/>
      <c r="Y467" s="351"/>
      <c r="Z467" s="351"/>
      <c r="AA467" s="351"/>
    </row>
    <row r="468" spans="1:27" ht="15.75">
      <c r="A468" s="350"/>
      <c r="B468" s="350"/>
      <c r="C468" s="350"/>
      <c r="D468" s="351"/>
      <c r="E468" s="351"/>
      <c r="F468" s="351"/>
      <c r="G468" s="351"/>
      <c r="H468" s="351"/>
      <c r="I468" s="351"/>
      <c r="J468" s="351"/>
      <c r="K468" s="351"/>
      <c r="L468" s="351"/>
      <c r="M468" s="351"/>
      <c r="N468" s="351"/>
      <c r="O468" s="351"/>
      <c r="P468" s="351"/>
      <c r="Q468" s="351"/>
      <c r="R468" s="351"/>
      <c r="S468" s="351"/>
      <c r="T468" s="351"/>
      <c r="U468" s="351"/>
      <c r="V468" s="351"/>
      <c r="W468" s="351"/>
      <c r="X468" s="351"/>
      <c r="Y468" s="351"/>
      <c r="Z468" s="351"/>
      <c r="AA468" s="351"/>
    </row>
    <row r="469" spans="1:27" ht="15.75">
      <c r="A469" s="350"/>
      <c r="B469" s="350"/>
      <c r="C469" s="350"/>
      <c r="D469" s="351"/>
      <c r="E469" s="351"/>
      <c r="F469" s="351"/>
      <c r="G469" s="351"/>
      <c r="H469" s="351"/>
      <c r="I469" s="351"/>
      <c r="J469" s="351"/>
      <c r="K469" s="351"/>
      <c r="L469" s="351"/>
      <c r="M469" s="351"/>
      <c r="N469" s="351"/>
      <c r="O469" s="351"/>
      <c r="P469" s="351"/>
      <c r="Q469" s="351"/>
      <c r="R469" s="351"/>
      <c r="S469" s="351"/>
      <c r="T469" s="351"/>
      <c r="U469" s="351"/>
      <c r="V469" s="351"/>
      <c r="W469" s="351"/>
      <c r="X469" s="351"/>
      <c r="Y469" s="351"/>
      <c r="Z469" s="351"/>
      <c r="AA469" s="351"/>
    </row>
    <row r="470" spans="1:27" ht="15.75">
      <c r="A470" s="350"/>
      <c r="B470" s="350"/>
      <c r="C470" s="350"/>
      <c r="D470" s="351"/>
      <c r="E470" s="351"/>
      <c r="F470" s="351"/>
      <c r="G470" s="351"/>
      <c r="H470" s="351"/>
      <c r="I470" s="351"/>
      <c r="J470" s="351"/>
      <c r="K470" s="351"/>
      <c r="L470" s="351"/>
      <c r="M470" s="351"/>
      <c r="N470" s="351"/>
      <c r="O470" s="351"/>
      <c r="P470" s="351"/>
      <c r="Q470" s="351"/>
      <c r="R470" s="351"/>
      <c r="S470" s="351"/>
      <c r="T470" s="351"/>
      <c r="U470" s="351"/>
      <c r="V470" s="351"/>
      <c r="W470" s="351"/>
      <c r="X470" s="351"/>
      <c r="Y470" s="351"/>
      <c r="Z470" s="351"/>
      <c r="AA470" s="351"/>
    </row>
    <row r="471" spans="1:27" ht="15.75">
      <c r="A471" s="350"/>
      <c r="B471" s="350"/>
      <c r="C471" s="350"/>
      <c r="D471" s="351"/>
      <c r="E471" s="351"/>
      <c r="F471" s="351"/>
      <c r="G471" s="351"/>
      <c r="H471" s="351"/>
      <c r="I471" s="351"/>
      <c r="J471" s="351"/>
      <c r="K471" s="351"/>
      <c r="L471" s="351"/>
      <c r="M471" s="351"/>
      <c r="N471" s="351"/>
      <c r="O471" s="351"/>
      <c r="P471" s="351"/>
      <c r="Q471" s="351"/>
      <c r="R471" s="351"/>
      <c r="S471" s="351"/>
      <c r="T471" s="351"/>
      <c r="U471" s="351"/>
      <c r="V471" s="351"/>
      <c r="W471" s="351"/>
      <c r="X471" s="351"/>
      <c r="Y471" s="351"/>
      <c r="Z471" s="351"/>
      <c r="AA471" s="351"/>
    </row>
    <row r="472" spans="1:27" ht="15.75">
      <c r="A472" s="350"/>
      <c r="B472" s="350"/>
      <c r="C472" s="350"/>
      <c r="D472" s="351"/>
      <c r="E472" s="351"/>
      <c r="F472" s="351"/>
      <c r="G472" s="351"/>
      <c r="H472" s="351"/>
      <c r="I472" s="351"/>
      <c r="J472" s="351"/>
      <c r="K472" s="351"/>
      <c r="L472" s="351"/>
      <c r="M472" s="351"/>
      <c r="N472" s="351"/>
      <c r="O472" s="351"/>
      <c r="P472" s="351"/>
      <c r="Q472" s="351"/>
      <c r="R472" s="351"/>
      <c r="S472" s="351"/>
      <c r="T472" s="351"/>
      <c r="U472" s="351"/>
      <c r="V472" s="351"/>
      <c r="W472" s="351"/>
      <c r="X472" s="351"/>
      <c r="Y472" s="351"/>
      <c r="Z472" s="351"/>
      <c r="AA472" s="351"/>
    </row>
    <row r="473" spans="1:27" ht="15.75">
      <c r="A473" s="350"/>
      <c r="B473" s="350"/>
      <c r="C473" s="350"/>
      <c r="D473" s="351"/>
      <c r="E473" s="351"/>
      <c r="F473" s="351"/>
      <c r="G473" s="351"/>
      <c r="H473" s="351"/>
      <c r="I473" s="351"/>
      <c r="J473" s="351"/>
      <c r="K473" s="351"/>
      <c r="L473" s="351"/>
      <c r="M473" s="351"/>
      <c r="N473" s="351"/>
      <c r="O473" s="351"/>
      <c r="P473" s="351"/>
      <c r="Q473" s="351"/>
      <c r="R473" s="351"/>
      <c r="S473" s="351"/>
      <c r="T473" s="351"/>
      <c r="U473" s="351"/>
      <c r="V473" s="351"/>
      <c r="W473" s="351"/>
      <c r="X473" s="351"/>
      <c r="Y473" s="351"/>
      <c r="Z473" s="351"/>
      <c r="AA473" s="351"/>
    </row>
    <row r="474" spans="1:27" ht="15.75">
      <c r="A474" s="350"/>
      <c r="B474" s="350"/>
      <c r="C474" s="350"/>
      <c r="D474" s="351"/>
      <c r="E474" s="351"/>
      <c r="F474" s="351"/>
      <c r="G474" s="351"/>
      <c r="H474" s="351"/>
      <c r="I474" s="351"/>
      <c r="J474" s="351"/>
      <c r="K474" s="351"/>
      <c r="L474" s="351"/>
      <c r="M474" s="351"/>
      <c r="N474" s="351"/>
      <c r="O474" s="351"/>
      <c r="P474" s="351"/>
      <c r="Q474" s="351"/>
      <c r="R474" s="351"/>
      <c r="S474" s="351"/>
      <c r="T474" s="351"/>
      <c r="U474" s="351"/>
      <c r="V474" s="351"/>
      <c r="W474" s="351"/>
      <c r="X474" s="351"/>
      <c r="Y474" s="351"/>
      <c r="Z474" s="351"/>
      <c r="AA474" s="351"/>
    </row>
    <row r="475" spans="1:27" ht="15.75">
      <c r="A475" s="350"/>
      <c r="B475" s="350"/>
      <c r="C475" s="350"/>
      <c r="D475" s="351"/>
      <c r="E475" s="351"/>
      <c r="F475" s="351"/>
      <c r="G475" s="351"/>
      <c r="H475" s="351"/>
      <c r="I475" s="351"/>
      <c r="J475" s="351"/>
      <c r="K475" s="351"/>
      <c r="L475" s="351"/>
      <c r="M475" s="351"/>
      <c r="N475" s="351"/>
      <c r="O475" s="351"/>
      <c r="P475" s="351"/>
      <c r="Q475" s="351"/>
      <c r="R475" s="351"/>
      <c r="S475" s="351"/>
      <c r="T475" s="351"/>
      <c r="U475" s="351"/>
      <c r="V475" s="351"/>
      <c r="W475" s="351"/>
      <c r="X475" s="351"/>
      <c r="Y475" s="351"/>
      <c r="Z475" s="351"/>
      <c r="AA475" s="351"/>
    </row>
    <row r="476" spans="1:27" ht="15.75">
      <c r="A476" s="350"/>
      <c r="B476" s="350"/>
      <c r="C476" s="350"/>
      <c r="D476" s="351"/>
      <c r="E476" s="351"/>
      <c r="F476" s="351"/>
      <c r="G476" s="351"/>
      <c r="H476" s="351"/>
      <c r="I476" s="351"/>
      <c r="J476" s="351"/>
      <c r="K476" s="351"/>
      <c r="L476" s="351"/>
      <c r="M476" s="351"/>
      <c r="N476" s="351"/>
      <c r="O476" s="351"/>
      <c r="P476" s="351"/>
      <c r="Q476" s="351"/>
      <c r="R476" s="351"/>
      <c r="S476" s="351"/>
      <c r="T476" s="351"/>
      <c r="U476" s="351"/>
      <c r="V476" s="351"/>
      <c r="W476" s="351"/>
      <c r="X476" s="351"/>
      <c r="Y476" s="351"/>
      <c r="Z476" s="351"/>
      <c r="AA476" s="351"/>
    </row>
    <row r="477" spans="1:27" ht="15.75">
      <c r="A477" s="350"/>
      <c r="B477" s="350"/>
      <c r="C477" s="350"/>
      <c r="D477" s="351"/>
      <c r="E477" s="351"/>
      <c r="F477" s="351"/>
      <c r="G477" s="351"/>
      <c r="H477" s="351"/>
      <c r="I477" s="351"/>
      <c r="J477" s="351"/>
      <c r="K477" s="351"/>
      <c r="L477" s="351"/>
      <c r="M477" s="351"/>
      <c r="N477" s="351"/>
      <c r="O477" s="351"/>
      <c r="P477" s="351"/>
      <c r="Q477" s="351"/>
      <c r="R477" s="351"/>
      <c r="S477" s="351"/>
      <c r="T477" s="351"/>
      <c r="U477" s="351"/>
      <c r="V477" s="351"/>
      <c r="W477" s="351"/>
      <c r="X477" s="351"/>
      <c r="Y477" s="351"/>
      <c r="Z477" s="351"/>
      <c r="AA477" s="351"/>
    </row>
    <row r="478" spans="1:27" ht="15.75">
      <c r="A478" s="350"/>
      <c r="B478" s="350"/>
      <c r="C478" s="350"/>
      <c r="D478" s="351"/>
      <c r="E478" s="351"/>
      <c r="F478" s="351"/>
      <c r="G478" s="351"/>
      <c r="H478" s="351"/>
      <c r="I478" s="351"/>
      <c r="J478" s="351"/>
      <c r="K478" s="351"/>
      <c r="L478" s="351"/>
      <c r="M478" s="351"/>
      <c r="N478" s="351"/>
      <c r="O478" s="351"/>
      <c r="P478" s="351"/>
      <c r="Q478" s="351"/>
      <c r="R478" s="351"/>
      <c r="S478" s="351"/>
      <c r="T478" s="351"/>
      <c r="U478" s="351"/>
      <c r="V478" s="351"/>
      <c r="W478" s="351"/>
      <c r="X478" s="351"/>
      <c r="Y478" s="351"/>
      <c r="Z478" s="351"/>
      <c r="AA478" s="351"/>
    </row>
    <row r="479" spans="1:27" ht="15.75">
      <c r="A479" s="350"/>
      <c r="B479" s="350"/>
      <c r="C479" s="350"/>
      <c r="D479" s="351"/>
      <c r="E479" s="351"/>
      <c r="F479" s="351"/>
      <c r="G479" s="351"/>
      <c r="H479" s="351"/>
      <c r="I479" s="351"/>
      <c r="J479" s="351"/>
      <c r="K479" s="351"/>
      <c r="L479" s="351"/>
      <c r="M479" s="351"/>
      <c r="N479" s="351"/>
      <c r="O479" s="351"/>
      <c r="P479" s="351"/>
      <c r="Q479" s="351"/>
      <c r="R479" s="351"/>
      <c r="S479" s="351"/>
      <c r="T479" s="351"/>
      <c r="U479" s="351"/>
      <c r="V479" s="351"/>
      <c r="W479" s="351"/>
      <c r="X479" s="351"/>
      <c r="Y479" s="351"/>
      <c r="Z479" s="351"/>
      <c r="AA479" s="351"/>
    </row>
    <row r="480" spans="1:27" ht="15.75">
      <c r="A480" s="350"/>
      <c r="B480" s="350"/>
      <c r="C480" s="350"/>
      <c r="D480" s="351"/>
      <c r="E480" s="351"/>
      <c r="F480" s="351"/>
      <c r="G480" s="351"/>
      <c r="H480" s="351"/>
      <c r="I480" s="351"/>
      <c r="J480" s="351"/>
      <c r="K480" s="351"/>
      <c r="L480" s="351"/>
      <c r="M480" s="351"/>
      <c r="N480" s="351"/>
      <c r="O480" s="351"/>
      <c r="P480" s="351"/>
      <c r="Q480" s="351"/>
      <c r="R480" s="351"/>
      <c r="S480" s="351"/>
      <c r="T480" s="351"/>
      <c r="U480" s="351"/>
      <c r="V480" s="351"/>
      <c r="W480" s="351"/>
      <c r="X480" s="351"/>
      <c r="Y480" s="351"/>
      <c r="Z480" s="351"/>
      <c r="AA480" s="351"/>
    </row>
    <row r="481" spans="1:27" ht="15.75">
      <c r="A481" s="350"/>
      <c r="B481" s="350"/>
      <c r="C481" s="350"/>
      <c r="D481" s="351"/>
      <c r="E481" s="351"/>
      <c r="F481" s="351"/>
      <c r="G481" s="351"/>
      <c r="H481" s="351"/>
      <c r="I481" s="351"/>
      <c r="J481" s="351"/>
      <c r="K481" s="351"/>
      <c r="L481" s="351"/>
      <c r="M481" s="351"/>
      <c r="N481" s="351"/>
      <c r="O481" s="351"/>
      <c r="P481" s="351"/>
      <c r="Q481" s="351"/>
      <c r="R481" s="351"/>
      <c r="S481" s="351"/>
      <c r="T481" s="351"/>
      <c r="U481" s="351"/>
      <c r="V481" s="351"/>
      <c r="W481" s="351"/>
      <c r="X481" s="351"/>
      <c r="Y481" s="351"/>
      <c r="Z481" s="351"/>
      <c r="AA481" s="351"/>
    </row>
    <row r="482" spans="1:27" ht="15.75">
      <c r="A482" s="350"/>
      <c r="B482" s="350"/>
      <c r="C482" s="350"/>
      <c r="D482" s="351"/>
      <c r="E482" s="351"/>
      <c r="F482" s="351"/>
      <c r="G482" s="351"/>
      <c r="H482" s="351"/>
      <c r="I482" s="351"/>
      <c r="J482" s="351"/>
      <c r="K482" s="351"/>
      <c r="L482" s="351"/>
      <c r="M482" s="351"/>
      <c r="N482" s="351"/>
      <c r="O482" s="351"/>
      <c r="P482" s="351"/>
      <c r="Q482" s="351"/>
      <c r="R482" s="351"/>
      <c r="S482" s="351"/>
      <c r="T482" s="351"/>
      <c r="U482" s="351"/>
      <c r="V482" s="351"/>
      <c r="W482" s="351"/>
      <c r="X482" s="351"/>
      <c r="Y482" s="351"/>
      <c r="Z482" s="351"/>
      <c r="AA482" s="351"/>
    </row>
    <row r="483" spans="1:27" ht="15.75">
      <c r="A483" s="350"/>
      <c r="B483" s="350"/>
      <c r="C483" s="350"/>
      <c r="D483" s="351"/>
      <c r="E483" s="351"/>
      <c r="F483" s="351"/>
      <c r="G483" s="351"/>
      <c r="H483" s="351"/>
      <c r="I483" s="351"/>
      <c r="J483" s="351"/>
      <c r="K483" s="351"/>
      <c r="L483" s="351"/>
      <c r="M483" s="351"/>
      <c r="N483" s="351"/>
      <c r="O483" s="351"/>
      <c r="P483" s="351"/>
      <c r="Q483" s="351"/>
      <c r="R483" s="351"/>
      <c r="S483" s="351"/>
      <c r="T483" s="351"/>
      <c r="U483" s="351"/>
      <c r="V483" s="351"/>
      <c r="W483" s="351"/>
      <c r="X483" s="351"/>
      <c r="Y483" s="351"/>
      <c r="Z483" s="351"/>
      <c r="AA483" s="351"/>
    </row>
    <row r="484" spans="1:27" ht="15.75">
      <c r="A484" s="350"/>
      <c r="B484" s="350"/>
      <c r="C484" s="350"/>
      <c r="D484" s="351"/>
      <c r="E484" s="351"/>
      <c r="F484" s="351"/>
      <c r="G484" s="351"/>
      <c r="H484" s="351"/>
      <c r="I484" s="351"/>
      <c r="J484" s="351"/>
      <c r="K484" s="351"/>
      <c r="L484" s="351"/>
      <c r="M484" s="351"/>
      <c r="N484" s="351"/>
      <c r="O484" s="351"/>
      <c r="P484" s="351"/>
      <c r="Q484" s="351"/>
      <c r="R484" s="351"/>
      <c r="S484" s="351"/>
      <c r="T484" s="351"/>
      <c r="U484" s="351"/>
      <c r="V484" s="351"/>
      <c r="W484" s="351"/>
      <c r="X484" s="351"/>
      <c r="Y484" s="351"/>
      <c r="Z484" s="351"/>
      <c r="AA484" s="351"/>
    </row>
    <row r="485" spans="1:27" ht="15.75">
      <c r="A485" s="350"/>
      <c r="B485" s="350"/>
      <c r="C485" s="350"/>
      <c r="D485" s="351"/>
      <c r="E485" s="351"/>
      <c r="F485" s="351"/>
      <c r="G485" s="351"/>
      <c r="H485" s="351"/>
      <c r="I485" s="351"/>
      <c r="J485" s="351"/>
      <c r="K485" s="351"/>
      <c r="L485" s="351"/>
      <c r="M485" s="351"/>
      <c r="N485" s="351"/>
      <c r="O485" s="351"/>
      <c r="P485" s="351"/>
      <c r="Q485" s="351"/>
      <c r="R485" s="351"/>
      <c r="S485" s="351"/>
      <c r="T485" s="351"/>
      <c r="U485" s="351"/>
      <c r="V485" s="351"/>
      <c r="W485" s="351"/>
      <c r="X485" s="351"/>
      <c r="Y485" s="351"/>
      <c r="Z485" s="351"/>
      <c r="AA485" s="351"/>
    </row>
    <row r="486" spans="1:27" ht="15.75">
      <c r="A486" s="350"/>
      <c r="B486" s="350"/>
      <c r="C486" s="350"/>
      <c r="D486" s="351"/>
      <c r="E486" s="351"/>
      <c r="F486" s="351"/>
      <c r="G486" s="351"/>
      <c r="H486" s="351"/>
      <c r="I486" s="351"/>
      <c r="J486" s="351"/>
      <c r="K486" s="351"/>
      <c r="L486" s="351"/>
      <c r="M486" s="351"/>
      <c r="N486" s="351"/>
      <c r="O486" s="351"/>
      <c r="P486" s="351"/>
      <c r="Q486" s="351"/>
      <c r="R486" s="351"/>
      <c r="S486" s="351"/>
      <c r="T486" s="351"/>
      <c r="U486" s="351"/>
      <c r="V486" s="351"/>
      <c r="W486" s="351"/>
      <c r="X486" s="351"/>
      <c r="Y486" s="351"/>
      <c r="Z486" s="351"/>
      <c r="AA486" s="351"/>
    </row>
    <row r="487" spans="1:27" ht="15.75">
      <c r="A487" s="350"/>
      <c r="B487" s="350"/>
      <c r="C487" s="350"/>
      <c r="D487" s="351"/>
      <c r="E487" s="351"/>
      <c r="F487" s="351"/>
      <c r="G487" s="351"/>
      <c r="H487" s="351"/>
      <c r="I487" s="351"/>
      <c r="J487" s="351"/>
      <c r="K487" s="351"/>
      <c r="L487" s="351"/>
      <c r="M487" s="351"/>
      <c r="N487" s="351"/>
      <c r="O487" s="351"/>
      <c r="P487" s="351"/>
      <c r="Q487" s="351"/>
      <c r="R487" s="351"/>
      <c r="S487" s="351"/>
      <c r="T487" s="351"/>
      <c r="U487" s="351"/>
      <c r="V487" s="351"/>
      <c r="W487" s="351"/>
      <c r="X487" s="351"/>
      <c r="Y487" s="351"/>
      <c r="Z487" s="351"/>
      <c r="AA487" s="351"/>
    </row>
    <row r="488" spans="1:27" ht="15.75">
      <c r="A488" s="350"/>
      <c r="B488" s="350"/>
      <c r="C488" s="350"/>
      <c r="D488" s="351"/>
      <c r="E488" s="351"/>
      <c r="F488" s="351"/>
      <c r="G488" s="351"/>
      <c r="H488" s="351"/>
      <c r="I488" s="351"/>
      <c r="J488" s="351"/>
      <c r="K488" s="351"/>
      <c r="L488" s="351"/>
      <c r="M488" s="351"/>
      <c r="N488" s="351"/>
      <c r="O488" s="351"/>
      <c r="P488" s="351"/>
      <c r="Q488" s="351"/>
      <c r="R488" s="351"/>
      <c r="S488" s="351"/>
      <c r="T488" s="351"/>
      <c r="U488" s="351"/>
      <c r="V488" s="351"/>
      <c r="W488" s="351"/>
      <c r="X488" s="351"/>
      <c r="Y488" s="351"/>
      <c r="Z488" s="351"/>
      <c r="AA488" s="351"/>
    </row>
    <row r="489" spans="1:27" ht="15.75">
      <c r="A489" s="350"/>
      <c r="B489" s="350"/>
      <c r="C489" s="350"/>
      <c r="D489" s="351"/>
      <c r="E489" s="351"/>
      <c r="F489" s="351"/>
      <c r="G489" s="351"/>
      <c r="H489" s="351"/>
      <c r="I489" s="351"/>
      <c r="J489" s="351"/>
      <c r="K489" s="351"/>
      <c r="L489" s="351"/>
      <c r="M489" s="351"/>
      <c r="N489" s="351"/>
      <c r="O489" s="351"/>
      <c r="P489" s="351"/>
      <c r="Q489" s="351"/>
      <c r="R489" s="351"/>
      <c r="S489" s="351"/>
      <c r="T489" s="351"/>
      <c r="U489" s="351"/>
      <c r="V489" s="351"/>
      <c r="W489" s="351"/>
      <c r="X489" s="351"/>
      <c r="Y489" s="351"/>
      <c r="Z489" s="351"/>
      <c r="AA489" s="351"/>
    </row>
    <row r="490" spans="1:27" ht="15.75">
      <c r="A490" s="350"/>
      <c r="B490" s="350"/>
      <c r="C490" s="350"/>
      <c r="D490" s="351"/>
      <c r="E490" s="351"/>
      <c r="F490" s="351"/>
      <c r="G490" s="351"/>
      <c r="H490" s="351"/>
      <c r="I490" s="351"/>
      <c r="J490" s="351"/>
      <c r="K490" s="351"/>
      <c r="L490" s="351"/>
      <c r="M490" s="351"/>
      <c r="N490" s="351"/>
      <c r="O490" s="351"/>
      <c r="P490" s="351"/>
      <c r="Q490" s="351"/>
      <c r="R490" s="351"/>
      <c r="S490" s="351"/>
      <c r="T490" s="351"/>
      <c r="U490" s="351"/>
      <c r="V490" s="351"/>
      <c r="W490" s="351"/>
      <c r="X490" s="351"/>
      <c r="Y490" s="351"/>
      <c r="Z490" s="351"/>
      <c r="AA490" s="351"/>
    </row>
    <row r="491" spans="1:27" ht="15.75">
      <c r="A491" s="350"/>
      <c r="B491" s="350"/>
      <c r="C491" s="350"/>
      <c r="D491" s="351"/>
      <c r="E491" s="351"/>
      <c r="F491" s="351"/>
      <c r="G491" s="351"/>
      <c r="H491" s="351"/>
      <c r="I491" s="351"/>
      <c r="J491" s="351"/>
      <c r="K491" s="351"/>
      <c r="L491" s="351"/>
      <c r="M491" s="351"/>
      <c r="N491" s="351"/>
      <c r="O491" s="351"/>
      <c r="P491" s="351"/>
      <c r="Q491" s="351"/>
      <c r="R491" s="351"/>
      <c r="S491" s="351"/>
      <c r="T491" s="351"/>
      <c r="U491" s="351"/>
      <c r="V491" s="351"/>
      <c r="W491" s="351"/>
      <c r="X491" s="351"/>
      <c r="Y491" s="351"/>
      <c r="Z491" s="351"/>
      <c r="AA491" s="351"/>
    </row>
    <row r="492" spans="1:27" ht="15.75">
      <c r="A492" s="350"/>
      <c r="B492" s="350"/>
      <c r="C492" s="350"/>
      <c r="D492" s="351"/>
      <c r="E492" s="351"/>
      <c r="F492" s="351"/>
      <c r="G492" s="351"/>
      <c r="H492" s="351"/>
      <c r="I492" s="351"/>
      <c r="J492" s="351"/>
      <c r="K492" s="351"/>
      <c r="L492" s="351"/>
      <c r="M492" s="351"/>
      <c r="N492" s="351"/>
      <c r="O492" s="351"/>
      <c r="P492" s="351"/>
      <c r="Q492" s="351"/>
      <c r="R492" s="351"/>
      <c r="S492" s="351"/>
      <c r="T492" s="351"/>
      <c r="U492" s="351"/>
      <c r="V492" s="351"/>
      <c r="W492" s="351"/>
      <c r="X492" s="351"/>
      <c r="Y492" s="351"/>
      <c r="Z492" s="351"/>
      <c r="AA492" s="351"/>
    </row>
    <row r="493" spans="1:27" ht="15.75">
      <c r="A493" s="350"/>
      <c r="B493" s="350"/>
      <c r="C493" s="350"/>
      <c r="D493" s="351"/>
      <c r="E493" s="351"/>
      <c r="F493" s="351"/>
      <c r="G493" s="351"/>
      <c r="H493" s="351"/>
      <c r="I493" s="351"/>
      <c r="J493" s="351"/>
      <c r="K493" s="351"/>
      <c r="L493" s="351"/>
      <c r="M493" s="351"/>
      <c r="N493" s="351"/>
      <c r="O493" s="351"/>
      <c r="P493" s="351"/>
      <c r="Q493" s="351"/>
      <c r="R493" s="351"/>
      <c r="S493" s="351"/>
      <c r="T493" s="351"/>
      <c r="U493" s="351"/>
      <c r="V493" s="351"/>
      <c r="W493" s="351"/>
      <c r="X493" s="351"/>
      <c r="Y493" s="351"/>
      <c r="Z493" s="351"/>
      <c r="AA493" s="351"/>
    </row>
    <row r="494" spans="1:27" ht="15.75">
      <c r="A494" s="350"/>
      <c r="B494" s="350"/>
      <c r="C494" s="350"/>
      <c r="D494" s="351"/>
      <c r="E494" s="351"/>
      <c r="F494" s="351"/>
      <c r="G494" s="351"/>
      <c r="H494" s="351"/>
      <c r="I494" s="351"/>
      <c r="J494" s="351"/>
      <c r="K494" s="351"/>
      <c r="L494" s="351"/>
      <c r="M494" s="351"/>
      <c r="N494" s="351"/>
      <c r="O494" s="351"/>
      <c r="P494" s="351"/>
      <c r="Q494" s="351"/>
      <c r="R494" s="351"/>
      <c r="S494" s="351"/>
      <c r="T494" s="351"/>
      <c r="U494" s="351"/>
      <c r="V494" s="351"/>
      <c r="W494" s="351"/>
      <c r="X494" s="351"/>
      <c r="Y494" s="351"/>
      <c r="Z494" s="351"/>
      <c r="AA494" s="351"/>
    </row>
    <row r="495" spans="1:27" ht="15.75">
      <c r="A495" s="350"/>
      <c r="B495" s="350"/>
      <c r="C495" s="350"/>
      <c r="D495" s="351"/>
      <c r="E495" s="351"/>
      <c r="F495" s="351"/>
      <c r="G495" s="351"/>
      <c r="H495" s="351"/>
      <c r="I495" s="351"/>
      <c r="J495" s="351"/>
      <c r="K495" s="351"/>
      <c r="L495" s="351"/>
      <c r="M495" s="351"/>
      <c r="N495" s="351"/>
      <c r="O495" s="351"/>
      <c r="P495" s="351"/>
      <c r="Q495" s="351"/>
      <c r="R495" s="351"/>
      <c r="S495" s="351"/>
      <c r="T495" s="351"/>
      <c r="U495" s="351"/>
      <c r="V495" s="351"/>
      <c r="W495" s="351"/>
      <c r="X495" s="351"/>
      <c r="Y495" s="351"/>
      <c r="Z495" s="351"/>
      <c r="AA495" s="351"/>
    </row>
    <row r="496" spans="1:27" ht="15.75">
      <c r="A496" s="350"/>
      <c r="B496" s="350"/>
      <c r="C496" s="350"/>
      <c r="D496" s="351"/>
      <c r="E496" s="351"/>
      <c r="F496" s="351"/>
      <c r="G496" s="351"/>
      <c r="H496" s="351"/>
      <c r="I496" s="351"/>
      <c r="J496" s="351"/>
      <c r="K496" s="351"/>
      <c r="L496" s="351"/>
      <c r="M496" s="351"/>
      <c r="N496" s="351"/>
      <c r="O496" s="351"/>
      <c r="P496" s="351"/>
      <c r="Q496" s="351"/>
      <c r="R496" s="351"/>
      <c r="S496" s="351"/>
      <c r="T496" s="351"/>
      <c r="U496" s="351"/>
      <c r="V496" s="351"/>
      <c r="W496" s="351"/>
      <c r="X496" s="351"/>
      <c r="Y496" s="351"/>
      <c r="Z496" s="351"/>
      <c r="AA496" s="351"/>
    </row>
    <row r="497" spans="1:27" ht="15.75">
      <c r="A497" s="350"/>
      <c r="B497" s="350"/>
      <c r="C497" s="350"/>
      <c r="D497" s="351"/>
      <c r="E497" s="351"/>
      <c r="F497" s="351"/>
      <c r="G497" s="351"/>
      <c r="H497" s="351"/>
      <c r="I497" s="351"/>
      <c r="J497" s="351"/>
      <c r="K497" s="351"/>
      <c r="L497" s="351"/>
      <c r="M497" s="351"/>
      <c r="N497" s="351"/>
      <c r="O497" s="351"/>
      <c r="P497" s="351"/>
      <c r="Q497" s="351"/>
      <c r="R497" s="351"/>
      <c r="S497" s="351"/>
      <c r="T497" s="351"/>
      <c r="U497" s="351"/>
      <c r="V497" s="351"/>
      <c r="W497" s="351"/>
      <c r="X497" s="351"/>
      <c r="Y497" s="351"/>
      <c r="Z497" s="351"/>
      <c r="AA497" s="351"/>
    </row>
    <row r="498" spans="1:27" ht="15.75">
      <c r="A498" s="350"/>
      <c r="B498" s="350"/>
      <c r="C498" s="350"/>
      <c r="D498" s="351"/>
      <c r="E498" s="351"/>
      <c r="F498" s="351"/>
      <c r="G498" s="351"/>
      <c r="H498" s="351"/>
      <c r="I498" s="351"/>
      <c r="J498" s="351"/>
      <c r="K498" s="351"/>
      <c r="L498" s="351"/>
      <c r="M498" s="351"/>
      <c r="N498" s="351"/>
      <c r="O498" s="351"/>
      <c r="P498" s="351"/>
      <c r="Q498" s="351"/>
      <c r="R498" s="351"/>
      <c r="S498" s="351"/>
      <c r="T498" s="351"/>
      <c r="U498" s="351"/>
      <c r="V498" s="351"/>
      <c r="W498" s="351"/>
      <c r="X498" s="351"/>
      <c r="Y498" s="351"/>
      <c r="Z498" s="351"/>
      <c r="AA498" s="351"/>
    </row>
    <row r="499" spans="1:27" ht="15.75">
      <c r="A499" s="350"/>
      <c r="B499" s="350"/>
      <c r="C499" s="350"/>
      <c r="D499" s="351"/>
      <c r="E499" s="351"/>
      <c r="F499" s="351"/>
      <c r="G499" s="351"/>
      <c r="H499" s="351"/>
      <c r="I499" s="351"/>
      <c r="J499" s="351"/>
      <c r="K499" s="351"/>
      <c r="L499" s="351"/>
      <c r="M499" s="351"/>
      <c r="N499" s="351"/>
      <c r="O499" s="351"/>
      <c r="P499" s="351"/>
      <c r="Q499" s="351"/>
      <c r="R499" s="351"/>
      <c r="S499" s="351"/>
      <c r="T499" s="351"/>
      <c r="U499" s="351"/>
      <c r="V499" s="351"/>
      <c r="W499" s="351"/>
      <c r="X499" s="351"/>
      <c r="Y499" s="351"/>
      <c r="Z499" s="351"/>
      <c r="AA499" s="351"/>
    </row>
    <row r="500" spans="1:27" ht="15.75">
      <c r="A500" s="350"/>
      <c r="B500" s="350"/>
      <c r="C500" s="350"/>
      <c r="D500" s="351"/>
      <c r="E500" s="351"/>
      <c r="F500" s="351"/>
      <c r="G500" s="351"/>
      <c r="H500" s="351"/>
      <c r="I500" s="351"/>
      <c r="J500" s="351"/>
      <c r="K500" s="351"/>
      <c r="L500" s="351"/>
      <c r="M500" s="351"/>
      <c r="N500" s="351"/>
      <c r="O500" s="351"/>
      <c r="P500" s="351"/>
      <c r="Q500" s="351"/>
      <c r="R500" s="351"/>
      <c r="S500" s="351"/>
      <c r="T500" s="351"/>
      <c r="U500" s="351"/>
      <c r="V500" s="351"/>
      <c r="W500" s="351"/>
      <c r="X500" s="351"/>
      <c r="Y500" s="351"/>
      <c r="Z500" s="351"/>
      <c r="AA500" s="351"/>
    </row>
    <row r="501" spans="1:27" ht="15.75">
      <c r="A501" s="350"/>
      <c r="B501" s="350"/>
      <c r="C501" s="350"/>
      <c r="D501" s="351"/>
      <c r="E501" s="351"/>
      <c r="F501" s="351"/>
      <c r="G501" s="351"/>
      <c r="H501" s="351"/>
      <c r="I501" s="351"/>
      <c r="J501" s="351"/>
      <c r="K501" s="351"/>
      <c r="L501" s="351"/>
      <c r="M501" s="351"/>
      <c r="N501" s="351"/>
      <c r="O501" s="351"/>
      <c r="P501" s="351"/>
      <c r="Q501" s="351"/>
      <c r="R501" s="351"/>
      <c r="S501" s="351"/>
      <c r="T501" s="351"/>
      <c r="U501" s="351"/>
      <c r="V501" s="351"/>
      <c r="W501" s="351"/>
      <c r="X501" s="351"/>
      <c r="Y501" s="351"/>
      <c r="Z501" s="351"/>
      <c r="AA501" s="351"/>
    </row>
    <row r="502" spans="1:27" ht="15.75">
      <c r="A502" s="350"/>
      <c r="B502" s="350"/>
      <c r="C502" s="350"/>
      <c r="D502" s="351"/>
      <c r="E502" s="351"/>
      <c r="F502" s="351"/>
      <c r="G502" s="351"/>
      <c r="H502" s="351"/>
      <c r="I502" s="351"/>
      <c r="J502" s="351"/>
      <c r="K502" s="351"/>
      <c r="L502" s="351"/>
      <c r="M502" s="351"/>
      <c r="N502" s="351"/>
      <c r="O502" s="351"/>
      <c r="P502" s="351"/>
      <c r="Q502" s="351"/>
      <c r="R502" s="351"/>
      <c r="S502" s="351"/>
      <c r="T502" s="351"/>
      <c r="U502" s="351"/>
      <c r="V502" s="351"/>
      <c r="W502" s="351"/>
      <c r="X502" s="351"/>
      <c r="Y502" s="351"/>
      <c r="Z502" s="351"/>
      <c r="AA502" s="351"/>
    </row>
    <row r="503" spans="1:27" ht="15.75">
      <c r="A503" s="350"/>
      <c r="B503" s="350"/>
      <c r="C503" s="350"/>
      <c r="D503" s="351"/>
      <c r="E503" s="351"/>
      <c r="F503" s="351"/>
      <c r="G503" s="351"/>
      <c r="H503" s="351"/>
      <c r="I503" s="351"/>
      <c r="J503" s="351"/>
      <c r="K503" s="351"/>
      <c r="L503" s="351"/>
      <c r="M503" s="351"/>
      <c r="N503" s="351"/>
      <c r="O503" s="351"/>
      <c r="P503" s="351"/>
      <c r="Q503" s="351"/>
      <c r="R503" s="351"/>
      <c r="S503" s="351"/>
      <c r="T503" s="351"/>
      <c r="U503" s="351"/>
      <c r="V503" s="351"/>
      <c r="W503" s="351"/>
      <c r="X503" s="351"/>
      <c r="Y503" s="351"/>
      <c r="Z503" s="351"/>
      <c r="AA503" s="351"/>
    </row>
    <row r="504" spans="1:27" ht="15.75">
      <c r="A504" s="350"/>
      <c r="B504" s="350"/>
      <c r="C504" s="350"/>
      <c r="D504" s="351"/>
      <c r="E504" s="351"/>
      <c r="F504" s="351"/>
      <c r="G504" s="351"/>
      <c r="H504" s="351"/>
      <c r="I504" s="351"/>
      <c r="J504" s="351"/>
      <c r="K504" s="351"/>
      <c r="L504" s="351"/>
      <c r="M504" s="351"/>
      <c r="N504" s="351"/>
      <c r="O504" s="351"/>
      <c r="P504" s="351"/>
      <c r="Q504" s="351"/>
      <c r="R504" s="351"/>
      <c r="S504" s="351"/>
      <c r="T504" s="351"/>
      <c r="U504" s="351"/>
      <c r="V504" s="351"/>
      <c r="W504" s="351"/>
      <c r="X504" s="351"/>
      <c r="Y504" s="351"/>
      <c r="Z504" s="351"/>
      <c r="AA504" s="351"/>
    </row>
    <row r="505" spans="1:27" ht="15.75">
      <c r="A505" s="350"/>
      <c r="B505" s="350"/>
      <c r="C505" s="350"/>
      <c r="D505" s="351"/>
      <c r="E505" s="351"/>
      <c r="F505" s="351"/>
      <c r="G505" s="351"/>
      <c r="H505" s="351"/>
      <c r="I505" s="351"/>
      <c r="J505" s="351"/>
      <c r="K505" s="351"/>
      <c r="L505" s="351"/>
      <c r="M505" s="351"/>
      <c r="N505" s="351"/>
      <c r="O505" s="351"/>
      <c r="P505" s="351"/>
      <c r="Q505" s="351"/>
      <c r="R505" s="351"/>
      <c r="S505" s="351"/>
      <c r="T505" s="351"/>
      <c r="U505" s="351"/>
      <c r="V505" s="351"/>
      <c r="W505" s="351"/>
      <c r="X505" s="351"/>
      <c r="Y505" s="351"/>
      <c r="Z505" s="351"/>
      <c r="AA505" s="351"/>
    </row>
    <row r="506" spans="1:27" ht="15.75">
      <c r="A506" s="350"/>
      <c r="B506" s="350"/>
      <c r="C506" s="350"/>
      <c r="D506" s="351"/>
      <c r="E506" s="351"/>
      <c r="F506" s="351"/>
      <c r="G506" s="351"/>
      <c r="H506" s="351"/>
      <c r="I506" s="351"/>
      <c r="J506" s="351"/>
      <c r="K506" s="351"/>
      <c r="L506" s="351"/>
      <c r="M506" s="351"/>
      <c r="N506" s="351"/>
      <c r="O506" s="351"/>
      <c r="P506" s="351"/>
      <c r="Q506" s="351"/>
      <c r="R506" s="351"/>
      <c r="S506" s="351"/>
      <c r="T506" s="351"/>
      <c r="U506" s="351"/>
      <c r="V506" s="351"/>
      <c r="W506" s="351"/>
      <c r="X506" s="351"/>
      <c r="Y506" s="351"/>
      <c r="Z506" s="351"/>
      <c r="AA506" s="351"/>
    </row>
    <row r="507" spans="1:27" ht="15.75">
      <c r="A507" s="350"/>
      <c r="B507" s="350"/>
      <c r="C507" s="350"/>
      <c r="D507" s="351"/>
      <c r="E507" s="351"/>
      <c r="F507" s="351"/>
      <c r="G507" s="351"/>
      <c r="H507" s="351"/>
      <c r="I507" s="351"/>
      <c r="J507" s="351"/>
      <c r="K507" s="351"/>
      <c r="L507" s="351"/>
      <c r="M507" s="351"/>
      <c r="N507" s="351"/>
      <c r="O507" s="351"/>
      <c r="P507" s="351"/>
      <c r="Q507" s="351"/>
      <c r="R507" s="351"/>
      <c r="S507" s="351"/>
      <c r="T507" s="351"/>
      <c r="U507" s="351"/>
      <c r="V507" s="351"/>
      <c r="W507" s="351"/>
      <c r="X507" s="351"/>
      <c r="Y507" s="351"/>
      <c r="Z507" s="351"/>
      <c r="AA507" s="351"/>
    </row>
    <row r="508" spans="1:27" ht="15.75">
      <c r="A508" s="350"/>
      <c r="B508" s="350"/>
      <c r="C508" s="350"/>
      <c r="D508" s="351"/>
      <c r="E508" s="351"/>
      <c r="F508" s="351"/>
      <c r="G508" s="351"/>
      <c r="H508" s="351"/>
      <c r="I508" s="351"/>
      <c r="J508" s="351"/>
      <c r="K508" s="351"/>
      <c r="L508" s="351"/>
      <c r="M508" s="351"/>
      <c r="N508" s="351"/>
      <c r="O508" s="351"/>
      <c r="P508" s="351"/>
      <c r="Q508" s="351"/>
      <c r="R508" s="351"/>
      <c r="S508" s="351"/>
      <c r="T508" s="351"/>
      <c r="U508" s="351"/>
      <c r="V508" s="351"/>
      <c r="W508" s="351"/>
      <c r="X508" s="351"/>
      <c r="Y508" s="351"/>
      <c r="Z508" s="351"/>
      <c r="AA508" s="351"/>
    </row>
    <row r="509" spans="1:27" ht="15.75">
      <c r="A509" s="350"/>
      <c r="B509" s="350"/>
      <c r="C509" s="350"/>
      <c r="D509" s="351"/>
      <c r="E509" s="351"/>
      <c r="F509" s="351"/>
      <c r="G509" s="351"/>
      <c r="H509" s="351"/>
      <c r="I509" s="351"/>
      <c r="J509" s="351"/>
      <c r="K509" s="351"/>
      <c r="L509" s="351"/>
      <c r="M509" s="351"/>
      <c r="N509" s="351"/>
      <c r="O509" s="351"/>
      <c r="P509" s="351"/>
      <c r="Q509" s="351"/>
      <c r="R509" s="351"/>
      <c r="S509" s="351"/>
      <c r="T509" s="351"/>
      <c r="U509" s="351"/>
      <c r="V509" s="351"/>
      <c r="W509" s="351"/>
      <c r="X509" s="351"/>
      <c r="Y509" s="351"/>
      <c r="Z509" s="351"/>
      <c r="AA509" s="351"/>
    </row>
    <row r="510" spans="1:27" ht="15.75">
      <c r="A510" s="350"/>
      <c r="B510" s="350"/>
      <c r="C510" s="350"/>
      <c r="D510" s="351"/>
      <c r="E510" s="351"/>
      <c r="F510" s="351"/>
      <c r="G510" s="351"/>
      <c r="H510" s="351"/>
      <c r="I510" s="351"/>
      <c r="J510" s="351"/>
      <c r="K510" s="351"/>
      <c r="L510" s="351"/>
      <c r="M510" s="351"/>
      <c r="N510" s="351"/>
      <c r="O510" s="351"/>
      <c r="P510" s="351"/>
      <c r="Q510" s="351"/>
      <c r="R510" s="351"/>
      <c r="S510" s="351"/>
      <c r="T510" s="351"/>
      <c r="U510" s="351"/>
      <c r="V510" s="351"/>
      <c r="W510" s="351"/>
      <c r="X510" s="351"/>
      <c r="Y510" s="351"/>
      <c r="Z510" s="351"/>
      <c r="AA510" s="351"/>
    </row>
    <row r="511" spans="1:27" ht="15.75">
      <c r="A511" s="350"/>
      <c r="B511" s="350"/>
      <c r="C511" s="350"/>
      <c r="D511" s="351"/>
      <c r="E511" s="351"/>
      <c r="F511" s="351"/>
      <c r="G511" s="351"/>
      <c r="H511" s="351"/>
      <c r="I511" s="351"/>
      <c r="J511" s="351"/>
      <c r="K511" s="351"/>
      <c r="L511" s="351"/>
      <c r="M511" s="351"/>
      <c r="N511" s="351"/>
      <c r="O511" s="351"/>
      <c r="P511" s="351"/>
      <c r="Q511" s="351"/>
      <c r="R511" s="351"/>
      <c r="S511" s="351"/>
      <c r="T511" s="351"/>
      <c r="U511" s="351"/>
      <c r="V511" s="351"/>
      <c r="W511" s="351"/>
      <c r="X511" s="351"/>
      <c r="Y511" s="351"/>
      <c r="Z511" s="351"/>
      <c r="AA511" s="351"/>
    </row>
    <row r="512" spans="1:27" ht="15.75">
      <c r="A512" s="350"/>
      <c r="B512" s="350"/>
      <c r="C512" s="350"/>
      <c r="D512" s="351"/>
      <c r="E512" s="351"/>
      <c r="F512" s="351"/>
      <c r="G512" s="351"/>
      <c r="H512" s="351"/>
      <c r="I512" s="351"/>
      <c r="J512" s="351"/>
      <c r="K512" s="351"/>
      <c r="L512" s="351"/>
      <c r="M512" s="351"/>
      <c r="N512" s="351"/>
      <c r="O512" s="351"/>
      <c r="P512" s="351"/>
      <c r="Q512" s="351"/>
      <c r="R512" s="351"/>
      <c r="S512" s="351"/>
      <c r="T512" s="351"/>
      <c r="U512" s="351"/>
      <c r="V512" s="351"/>
      <c r="W512" s="351"/>
      <c r="X512" s="351"/>
      <c r="Y512" s="351"/>
      <c r="Z512" s="351"/>
      <c r="AA512" s="351"/>
    </row>
    <row r="513" spans="1:27" ht="15.75">
      <c r="A513" s="350"/>
      <c r="B513" s="350"/>
      <c r="C513" s="350"/>
      <c r="D513" s="351"/>
      <c r="E513" s="351"/>
      <c r="F513" s="351"/>
      <c r="G513" s="351"/>
      <c r="H513" s="351"/>
      <c r="I513" s="351"/>
      <c r="J513" s="351"/>
      <c r="K513" s="351"/>
      <c r="L513" s="351"/>
      <c r="M513" s="351"/>
      <c r="N513" s="351"/>
      <c r="O513" s="351"/>
      <c r="P513" s="351"/>
      <c r="Q513" s="351"/>
      <c r="R513" s="351"/>
      <c r="S513" s="351"/>
      <c r="T513" s="351"/>
      <c r="U513" s="351"/>
      <c r="V513" s="351"/>
      <c r="W513" s="351"/>
      <c r="X513" s="351"/>
      <c r="Y513" s="351"/>
      <c r="Z513" s="351"/>
      <c r="AA513" s="351"/>
    </row>
    <row r="514" spans="1:27" ht="15.75">
      <c r="A514" s="350"/>
      <c r="B514" s="350"/>
      <c r="C514" s="350"/>
      <c r="D514" s="351"/>
      <c r="E514" s="351"/>
      <c r="F514" s="351"/>
      <c r="G514" s="351"/>
      <c r="H514" s="351"/>
      <c r="I514" s="351"/>
      <c r="J514" s="351"/>
      <c r="K514" s="351"/>
      <c r="L514" s="351"/>
      <c r="M514" s="351"/>
      <c r="N514" s="351"/>
      <c r="O514" s="351"/>
      <c r="P514" s="351"/>
      <c r="Q514" s="351"/>
      <c r="R514" s="351"/>
      <c r="S514" s="351"/>
      <c r="T514" s="351"/>
      <c r="U514" s="351"/>
      <c r="V514" s="351"/>
      <c r="W514" s="351"/>
      <c r="X514" s="351"/>
      <c r="Y514" s="351"/>
      <c r="Z514" s="351"/>
      <c r="AA514" s="351"/>
    </row>
    <row r="515" spans="1:27" ht="15.75">
      <c r="A515" s="350"/>
      <c r="B515" s="350"/>
      <c r="C515" s="350"/>
      <c r="D515" s="351"/>
      <c r="E515" s="351"/>
      <c r="F515" s="351"/>
      <c r="G515" s="351"/>
      <c r="H515" s="351"/>
      <c r="I515" s="351"/>
      <c r="J515" s="351"/>
      <c r="K515" s="351"/>
      <c r="L515" s="351"/>
      <c r="M515" s="351"/>
      <c r="N515" s="351"/>
      <c r="O515" s="351"/>
      <c r="P515" s="351"/>
      <c r="Q515" s="351"/>
      <c r="R515" s="351"/>
      <c r="S515" s="351"/>
      <c r="T515" s="351"/>
      <c r="U515" s="351"/>
      <c r="V515" s="351"/>
      <c r="W515" s="351"/>
      <c r="X515" s="351"/>
      <c r="Y515" s="351"/>
      <c r="Z515" s="351"/>
      <c r="AA515" s="351"/>
    </row>
    <row r="516" spans="1:27" ht="15.75">
      <c r="A516" s="350"/>
      <c r="B516" s="350"/>
      <c r="C516" s="350"/>
      <c r="D516" s="351"/>
      <c r="E516" s="351"/>
      <c r="F516" s="351"/>
      <c r="G516" s="351"/>
      <c r="H516" s="351"/>
      <c r="I516" s="351"/>
      <c r="J516" s="351"/>
      <c r="K516" s="351"/>
      <c r="L516" s="351"/>
      <c r="M516" s="351"/>
      <c r="N516" s="351"/>
      <c r="O516" s="351"/>
      <c r="P516" s="351"/>
      <c r="Q516" s="351"/>
      <c r="R516" s="351"/>
      <c r="S516" s="351"/>
      <c r="T516" s="351"/>
      <c r="U516" s="351"/>
      <c r="V516" s="351"/>
      <c r="W516" s="351"/>
      <c r="X516" s="351"/>
      <c r="Y516" s="351"/>
      <c r="Z516" s="351"/>
      <c r="AA516" s="351"/>
    </row>
    <row r="517" spans="1:27" ht="15.75">
      <c r="A517" s="350"/>
      <c r="B517" s="350"/>
      <c r="C517" s="350"/>
      <c r="D517" s="351"/>
      <c r="E517" s="351"/>
      <c r="F517" s="351"/>
      <c r="G517" s="351"/>
      <c r="H517" s="351"/>
      <c r="I517" s="351"/>
      <c r="J517" s="351"/>
      <c r="K517" s="351"/>
      <c r="L517" s="351"/>
      <c r="M517" s="351"/>
      <c r="N517" s="351"/>
      <c r="O517" s="351"/>
      <c r="P517" s="351"/>
      <c r="Q517" s="351"/>
      <c r="R517" s="351"/>
      <c r="S517" s="351"/>
      <c r="T517" s="351"/>
      <c r="U517" s="351"/>
      <c r="V517" s="351"/>
      <c r="W517" s="351"/>
      <c r="X517" s="351"/>
      <c r="Y517" s="351"/>
      <c r="Z517" s="351"/>
      <c r="AA517" s="351"/>
    </row>
    <row r="518" spans="1:27" ht="15.75">
      <c r="A518" s="350"/>
      <c r="B518" s="350"/>
      <c r="C518" s="350"/>
      <c r="D518" s="351"/>
      <c r="E518" s="351"/>
      <c r="F518" s="351"/>
      <c r="G518" s="351"/>
      <c r="H518" s="351"/>
      <c r="I518" s="351"/>
      <c r="J518" s="351"/>
      <c r="K518" s="351"/>
      <c r="L518" s="351"/>
      <c r="M518" s="351"/>
      <c r="N518" s="351"/>
      <c r="O518" s="351"/>
      <c r="P518" s="351"/>
      <c r="Q518" s="351"/>
      <c r="R518" s="351"/>
      <c r="S518" s="351"/>
      <c r="T518" s="351"/>
      <c r="U518" s="351"/>
      <c r="V518" s="351"/>
      <c r="W518" s="351"/>
      <c r="X518" s="351"/>
      <c r="Y518" s="351"/>
      <c r="Z518" s="351"/>
      <c r="AA518" s="351"/>
    </row>
    <row r="519" spans="1:27" ht="15.75">
      <c r="A519" s="350"/>
      <c r="B519" s="350"/>
      <c r="C519" s="350"/>
      <c r="D519" s="351"/>
      <c r="E519" s="351"/>
      <c r="F519" s="351"/>
      <c r="G519" s="351"/>
      <c r="H519" s="351"/>
      <c r="I519" s="351"/>
      <c r="J519" s="351"/>
      <c r="K519" s="351"/>
      <c r="L519" s="351"/>
      <c r="M519" s="351"/>
      <c r="N519" s="351"/>
      <c r="O519" s="351"/>
      <c r="P519" s="351"/>
      <c r="Q519" s="351"/>
      <c r="R519" s="351"/>
      <c r="S519" s="351"/>
      <c r="T519" s="351"/>
      <c r="U519" s="351"/>
      <c r="V519" s="351"/>
      <c r="W519" s="351"/>
      <c r="X519" s="351"/>
      <c r="Y519" s="351"/>
      <c r="Z519" s="351"/>
      <c r="AA519" s="351"/>
    </row>
    <row r="520" spans="1:27" ht="15.75">
      <c r="A520" s="350"/>
      <c r="B520" s="350"/>
      <c r="C520" s="350"/>
      <c r="D520" s="351"/>
      <c r="E520" s="351"/>
      <c r="F520" s="351"/>
      <c r="G520" s="351"/>
      <c r="H520" s="351"/>
      <c r="I520" s="351"/>
      <c r="J520" s="351"/>
      <c r="K520" s="351"/>
      <c r="L520" s="351"/>
      <c r="M520" s="351"/>
      <c r="N520" s="351"/>
      <c r="O520" s="351"/>
      <c r="P520" s="351"/>
      <c r="Q520" s="351"/>
      <c r="R520" s="351"/>
      <c r="S520" s="351"/>
      <c r="T520" s="351"/>
      <c r="U520" s="351"/>
      <c r="V520" s="351"/>
      <c r="W520" s="351"/>
      <c r="X520" s="351"/>
      <c r="Y520" s="351"/>
      <c r="Z520" s="351"/>
      <c r="AA520" s="351"/>
    </row>
    <row r="521" spans="1:27" ht="15.75">
      <c r="A521" s="350"/>
      <c r="B521" s="350"/>
      <c r="C521" s="350"/>
      <c r="D521" s="351"/>
      <c r="E521" s="351"/>
      <c r="F521" s="351"/>
      <c r="G521" s="351"/>
      <c r="H521" s="351"/>
      <c r="I521" s="351"/>
      <c r="J521" s="351"/>
      <c r="K521" s="351"/>
      <c r="L521" s="351"/>
      <c r="M521" s="351"/>
      <c r="N521" s="351"/>
      <c r="O521" s="351"/>
      <c r="P521" s="351"/>
      <c r="Q521" s="351"/>
      <c r="R521" s="351"/>
      <c r="S521" s="351"/>
      <c r="T521" s="351"/>
      <c r="U521" s="351"/>
      <c r="V521" s="351"/>
      <c r="W521" s="351"/>
      <c r="X521" s="351"/>
      <c r="Y521" s="351"/>
      <c r="Z521" s="351"/>
      <c r="AA521" s="351"/>
    </row>
    <row r="522" spans="1:27" ht="15.75">
      <c r="A522" s="350"/>
      <c r="B522" s="350"/>
      <c r="C522" s="350"/>
      <c r="D522" s="351"/>
      <c r="E522" s="351"/>
      <c r="F522" s="351"/>
      <c r="G522" s="351"/>
      <c r="H522" s="351"/>
      <c r="I522" s="351"/>
      <c r="J522" s="351"/>
      <c r="K522" s="351"/>
      <c r="L522" s="351"/>
      <c r="M522" s="351"/>
      <c r="N522" s="351"/>
      <c r="O522" s="351"/>
      <c r="P522" s="351"/>
      <c r="Q522" s="351"/>
      <c r="R522" s="351"/>
      <c r="S522" s="351"/>
      <c r="T522" s="351"/>
      <c r="U522" s="351"/>
      <c r="V522" s="351"/>
      <c r="W522" s="351"/>
      <c r="X522" s="351"/>
      <c r="Y522" s="351"/>
      <c r="Z522" s="351"/>
      <c r="AA522" s="351"/>
    </row>
    <row r="523" spans="1:27" ht="15.75">
      <c r="A523" s="350"/>
      <c r="B523" s="350"/>
      <c r="C523" s="350"/>
      <c r="D523" s="351"/>
      <c r="E523" s="351"/>
      <c r="F523" s="351"/>
      <c r="G523" s="351"/>
      <c r="H523" s="351"/>
      <c r="I523" s="351"/>
      <c r="J523" s="351"/>
      <c r="K523" s="351"/>
      <c r="L523" s="351"/>
      <c r="M523" s="351"/>
      <c r="N523" s="351"/>
      <c r="O523" s="351"/>
      <c r="P523" s="351"/>
      <c r="Q523" s="351"/>
      <c r="R523" s="351"/>
      <c r="S523" s="351"/>
      <c r="T523" s="351"/>
      <c r="U523" s="351"/>
      <c r="V523" s="351"/>
      <c r="W523" s="351"/>
      <c r="X523" s="351"/>
      <c r="Y523" s="351"/>
      <c r="Z523" s="351"/>
      <c r="AA523" s="351"/>
    </row>
    <row r="524" spans="1:27" ht="15.75">
      <c r="A524" s="350"/>
      <c r="B524" s="350"/>
      <c r="C524" s="350"/>
      <c r="D524" s="351"/>
      <c r="E524" s="351"/>
      <c r="F524" s="351"/>
      <c r="G524" s="351"/>
      <c r="H524" s="351"/>
      <c r="I524" s="351"/>
      <c r="J524" s="351"/>
      <c r="K524" s="351"/>
      <c r="L524" s="351"/>
      <c r="M524" s="351"/>
      <c r="N524" s="351"/>
      <c r="O524" s="351"/>
      <c r="P524" s="351"/>
      <c r="Q524" s="351"/>
      <c r="R524" s="351"/>
      <c r="S524" s="351"/>
      <c r="T524" s="351"/>
      <c r="U524" s="351"/>
      <c r="V524" s="351"/>
      <c r="W524" s="351"/>
      <c r="X524" s="351"/>
      <c r="Y524" s="351"/>
      <c r="Z524" s="351"/>
      <c r="AA524" s="351"/>
    </row>
    <row r="525" spans="1:27" ht="15.75">
      <c r="A525" s="350"/>
      <c r="B525" s="350"/>
      <c r="C525" s="350"/>
      <c r="D525" s="351"/>
      <c r="E525" s="351"/>
      <c r="F525" s="351"/>
      <c r="G525" s="351"/>
      <c r="H525" s="351"/>
      <c r="I525" s="351"/>
      <c r="J525" s="351"/>
      <c r="K525" s="351"/>
      <c r="L525" s="351"/>
      <c r="M525" s="351"/>
      <c r="N525" s="351"/>
      <c r="O525" s="351"/>
      <c r="P525" s="351"/>
      <c r="Q525" s="351"/>
      <c r="R525" s="351"/>
      <c r="S525" s="351"/>
      <c r="T525" s="351"/>
      <c r="U525" s="351"/>
      <c r="V525" s="351"/>
      <c r="W525" s="351"/>
      <c r="X525" s="351"/>
      <c r="Y525" s="351"/>
      <c r="Z525" s="351"/>
      <c r="AA525" s="351"/>
    </row>
    <row r="526" spans="1:27" ht="15.75">
      <c r="A526" s="350"/>
      <c r="B526" s="350"/>
      <c r="C526" s="350"/>
      <c r="D526" s="351"/>
      <c r="E526" s="351"/>
      <c r="F526" s="351"/>
      <c r="G526" s="351"/>
      <c r="H526" s="351"/>
      <c r="I526" s="351"/>
      <c r="J526" s="351"/>
      <c r="K526" s="351"/>
      <c r="L526" s="351"/>
      <c r="M526" s="351"/>
      <c r="N526" s="351"/>
      <c r="O526" s="351"/>
      <c r="P526" s="351"/>
      <c r="Q526" s="351"/>
      <c r="R526" s="351"/>
      <c r="S526" s="351"/>
      <c r="T526" s="351"/>
      <c r="U526" s="351"/>
      <c r="V526" s="351"/>
      <c r="W526" s="351"/>
      <c r="X526" s="351"/>
      <c r="Y526" s="351"/>
      <c r="Z526" s="351"/>
      <c r="AA526" s="351"/>
    </row>
    <row r="527" spans="1:27" ht="15.75">
      <c r="A527" s="350"/>
      <c r="B527" s="350"/>
      <c r="C527" s="350"/>
      <c r="D527" s="351"/>
      <c r="E527" s="351"/>
      <c r="F527" s="351"/>
      <c r="G527" s="351"/>
      <c r="H527" s="351"/>
      <c r="I527" s="351"/>
      <c r="J527" s="351"/>
      <c r="K527" s="351"/>
      <c r="L527" s="351"/>
      <c r="M527" s="351"/>
      <c r="N527" s="351"/>
      <c r="O527" s="351"/>
      <c r="P527" s="351"/>
      <c r="Q527" s="351"/>
      <c r="R527" s="351"/>
      <c r="S527" s="351"/>
      <c r="T527" s="351"/>
      <c r="U527" s="351"/>
      <c r="V527" s="351"/>
      <c r="W527" s="351"/>
      <c r="X527" s="351"/>
      <c r="Y527" s="351"/>
      <c r="Z527" s="351"/>
      <c r="AA527" s="351"/>
    </row>
    <row r="528" spans="1:27" ht="15.75">
      <c r="A528" s="350"/>
      <c r="B528" s="350"/>
      <c r="C528" s="350"/>
      <c r="D528" s="351"/>
      <c r="E528" s="351"/>
      <c r="F528" s="351"/>
      <c r="G528" s="351"/>
      <c r="H528" s="351"/>
      <c r="I528" s="351"/>
      <c r="J528" s="351"/>
      <c r="K528" s="351"/>
      <c r="L528" s="351"/>
      <c r="M528" s="351"/>
      <c r="N528" s="351"/>
      <c r="O528" s="351"/>
      <c r="P528" s="351"/>
      <c r="Q528" s="351"/>
      <c r="R528" s="351"/>
      <c r="S528" s="351"/>
      <c r="T528" s="351"/>
      <c r="U528" s="351"/>
      <c r="V528" s="351"/>
      <c r="W528" s="351"/>
      <c r="X528" s="351"/>
      <c r="Y528" s="351"/>
      <c r="Z528" s="351"/>
      <c r="AA528" s="351"/>
    </row>
    <row r="529" spans="1:27" ht="15.75">
      <c r="A529" s="350"/>
      <c r="B529" s="350"/>
      <c r="C529" s="350"/>
      <c r="D529" s="351"/>
      <c r="E529" s="351"/>
      <c r="F529" s="351"/>
      <c r="G529" s="351"/>
      <c r="H529" s="351"/>
      <c r="I529" s="351"/>
      <c r="J529" s="351"/>
      <c r="K529" s="351"/>
      <c r="L529" s="351"/>
      <c r="M529" s="351"/>
      <c r="N529" s="351"/>
      <c r="O529" s="351"/>
      <c r="P529" s="351"/>
      <c r="Q529" s="351"/>
      <c r="R529" s="351"/>
      <c r="S529" s="351"/>
      <c r="T529" s="351"/>
      <c r="U529" s="351"/>
      <c r="V529" s="351"/>
      <c r="W529" s="351"/>
      <c r="X529" s="351"/>
      <c r="Y529" s="351"/>
      <c r="Z529" s="351"/>
      <c r="AA529" s="351"/>
    </row>
    <row r="530" spans="1:27" ht="15.75">
      <c r="A530" s="350"/>
      <c r="B530" s="350"/>
      <c r="C530" s="350"/>
      <c r="D530" s="351"/>
      <c r="E530" s="351"/>
      <c r="F530" s="351"/>
      <c r="G530" s="351"/>
      <c r="H530" s="351"/>
      <c r="I530" s="351"/>
      <c r="J530" s="351"/>
      <c r="K530" s="351"/>
      <c r="L530" s="351"/>
      <c r="M530" s="351"/>
      <c r="N530" s="351"/>
      <c r="O530" s="351"/>
      <c r="P530" s="351"/>
      <c r="Q530" s="351"/>
      <c r="R530" s="351"/>
      <c r="S530" s="351"/>
      <c r="T530" s="351"/>
      <c r="U530" s="351"/>
      <c r="V530" s="351"/>
      <c r="W530" s="351"/>
      <c r="X530" s="351"/>
      <c r="Y530" s="351"/>
      <c r="Z530" s="351"/>
      <c r="AA530" s="351"/>
    </row>
    <row r="531" spans="1:27" ht="15.75">
      <c r="A531" s="350"/>
      <c r="B531" s="350"/>
      <c r="C531" s="350"/>
      <c r="D531" s="351"/>
      <c r="E531" s="351"/>
      <c r="F531" s="351"/>
      <c r="G531" s="351"/>
      <c r="H531" s="351"/>
      <c r="I531" s="351"/>
      <c r="J531" s="351"/>
      <c r="K531" s="351"/>
      <c r="L531" s="351"/>
      <c r="M531" s="351"/>
      <c r="N531" s="351"/>
      <c r="O531" s="351"/>
      <c r="P531" s="351"/>
      <c r="Q531" s="351"/>
      <c r="R531" s="351"/>
      <c r="S531" s="351"/>
      <c r="T531" s="351"/>
      <c r="U531" s="351"/>
      <c r="V531" s="351"/>
      <c r="W531" s="351"/>
      <c r="X531" s="351"/>
      <c r="Y531" s="351"/>
      <c r="Z531" s="351"/>
      <c r="AA531" s="351"/>
    </row>
    <row r="532" spans="1:27" ht="15.75">
      <c r="A532" s="350"/>
      <c r="B532" s="350"/>
      <c r="C532" s="350"/>
      <c r="D532" s="351"/>
      <c r="E532" s="351"/>
      <c r="F532" s="351"/>
      <c r="G532" s="351"/>
      <c r="H532" s="351"/>
      <c r="I532" s="351"/>
      <c r="J532" s="351"/>
      <c r="K532" s="351"/>
      <c r="L532" s="351"/>
      <c r="M532" s="351"/>
      <c r="N532" s="351"/>
      <c r="O532" s="351"/>
      <c r="P532" s="351"/>
      <c r="Q532" s="351"/>
      <c r="R532" s="351"/>
      <c r="S532" s="351"/>
      <c r="T532" s="351"/>
      <c r="U532" s="351"/>
      <c r="V532" s="351"/>
      <c r="W532" s="351"/>
      <c r="X532" s="351"/>
      <c r="Y532" s="351"/>
      <c r="Z532" s="351"/>
      <c r="AA532" s="351"/>
    </row>
    <row r="533" spans="1:27" ht="15.75">
      <c r="A533" s="350"/>
      <c r="B533" s="350"/>
      <c r="C533" s="350"/>
      <c r="D533" s="351"/>
      <c r="E533" s="351"/>
      <c r="F533" s="351"/>
      <c r="G533" s="351"/>
      <c r="H533" s="351"/>
      <c r="I533" s="351"/>
      <c r="J533" s="351"/>
      <c r="K533" s="351"/>
      <c r="L533" s="351"/>
      <c r="M533" s="351"/>
      <c r="N533" s="351"/>
      <c r="O533" s="351"/>
      <c r="P533" s="351"/>
      <c r="Q533" s="351"/>
      <c r="R533" s="351"/>
      <c r="S533" s="351"/>
      <c r="T533" s="351"/>
      <c r="U533" s="351"/>
      <c r="V533" s="351"/>
      <c r="W533" s="351"/>
      <c r="X533" s="351"/>
      <c r="Y533" s="351"/>
      <c r="Z533" s="351"/>
      <c r="AA533" s="351"/>
    </row>
    <row r="534" spans="1:27" ht="15.75">
      <c r="A534" s="350"/>
      <c r="B534" s="350"/>
      <c r="C534" s="350"/>
      <c r="D534" s="351"/>
      <c r="E534" s="351"/>
      <c r="F534" s="351"/>
      <c r="G534" s="351"/>
      <c r="H534" s="351"/>
      <c r="I534" s="351"/>
      <c r="J534" s="351"/>
      <c r="K534" s="351"/>
      <c r="L534" s="351"/>
      <c r="M534" s="351"/>
      <c r="N534" s="351"/>
      <c r="O534" s="351"/>
      <c r="P534" s="351"/>
      <c r="Q534" s="351"/>
      <c r="R534" s="351"/>
      <c r="S534" s="351"/>
      <c r="T534" s="351"/>
      <c r="U534" s="351"/>
      <c r="V534" s="351"/>
      <c r="W534" s="351"/>
      <c r="X534" s="351"/>
      <c r="Y534" s="351"/>
      <c r="Z534" s="351"/>
      <c r="AA534" s="351"/>
    </row>
    <row r="535" spans="1:27" ht="15.75">
      <c r="A535" s="350"/>
      <c r="B535" s="350"/>
      <c r="C535" s="350"/>
      <c r="D535" s="351"/>
      <c r="E535" s="351"/>
      <c r="F535" s="351"/>
      <c r="G535" s="351"/>
      <c r="H535" s="351"/>
      <c r="I535" s="351"/>
      <c r="J535" s="351"/>
      <c r="K535" s="351"/>
      <c r="L535" s="351"/>
      <c r="M535" s="351"/>
      <c r="N535" s="351"/>
      <c r="O535" s="351"/>
      <c r="P535" s="351"/>
      <c r="Q535" s="351"/>
      <c r="R535" s="351"/>
      <c r="S535" s="351"/>
      <c r="T535" s="351"/>
      <c r="U535" s="351"/>
      <c r="V535" s="351"/>
      <c r="W535" s="351"/>
      <c r="X535" s="351"/>
      <c r="Y535" s="351"/>
      <c r="Z535" s="351"/>
      <c r="AA535" s="351"/>
    </row>
    <row r="536" spans="1:27" ht="15.75">
      <c r="A536" s="350"/>
      <c r="B536" s="350"/>
      <c r="C536" s="350"/>
      <c r="D536" s="351"/>
      <c r="E536" s="351"/>
      <c r="F536" s="351"/>
      <c r="G536" s="351"/>
      <c r="H536" s="351"/>
      <c r="I536" s="351"/>
      <c r="J536" s="351"/>
      <c r="K536" s="351"/>
      <c r="L536" s="351"/>
      <c r="M536" s="351"/>
      <c r="N536" s="351"/>
      <c r="O536" s="351"/>
      <c r="P536" s="351"/>
      <c r="Q536" s="351"/>
      <c r="R536" s="351"/>
      <c r="S536" s="351"/>
      <c r="T536" s="351"/>
      <c r="U536" s="351"/>
      <c r="V536" s="351"/>
      <c r="W536" s="351"/>
      <c r="X536" s="351"/>
      <c r="Y536" s="351"/>
      <c r="Z536" s="351"/>
      <c r="AA536" s="351"/>
    </row>
    <row r="537" spans="1:27" ht="15.75">
      <c r="A537" s="350"/>
      <c r="B537" s="350"/>
      <c r="C537" s="350"/>
      <c r="D537" s="351"/>
      <c r="E537" s="351"/>
      <c r="F537" s="351"/>
      <c r="G537" s="351"/>
      <c r="H537" s="351"/>
      <c r="I537" s="351"/>
      <c r="J537" s="351"/>
      <c r="K537" s="351"/>
      <c r="L537" s="351"/>
      <c r="M537" s="351"/>
      <c r="N537" s="351"/>
      <c r="O537" s="351"/>
      <c r="P537" s="351"/>
      <c r="Q537" s="351"/>
      <c r="R537" s="351"/>
      <c r="S537" s="351"/>
      <c r="T537" s="351"/>
      <c r="U537" s="351"/>
      <c r="V537" s="351"/>
      <c r="W537" s="351"/>
      <c r="X537" s="351"/>
      <c r="Y537" s="351"/>
      <c r="Z537" s="351"/>
      <c r="AA537" s="351"/>
    </row>
    <row r="538" spans="1:27" ht="15.75">
      <c r="A538" s="350"/>
      <c r="B538" s="350"/>
      <c r="C538" s="350"/>
      <c r="D538" s="351"/>
      <c r="E538" s="351"/>
      <c r="F538" s="351"/>
      <c r="G538" s="351"/>
      <c r="H538" s="351"/>
      <c r="I538" s="351"/>
      <c r="J538" s="351"/>
      <c r="K538" s="351"/>
      <c r="L538" s="351"/>
      <c r="M538" s="351"/>
      <c r="N538" s="351"/>
      <c r="O538" s="351"/>
      <c r="P538" s="351"/>
      <c r="Q538" s="351"/>
      <c r="R538" s="351"/>
      <c r="S538" s="351"/>
      <c r="T538" s="351"/>
      <c r="U538" s="351"/>
      <c r="V538" s="351"/>
      <c r="W538" s="351"/>
      <c r="X538" s="351"/>
      <c r="Y538" s="351"/>
      <c r="Z538" s="351"/>
      <c r="AA538" s="351"/>
    </row>
    <row r="539" spans="1:27" ht="15.75">
      <c r="A539" s="350"/>
      <c r="B539" s="350"/>
      <c r="C539" s="350"/>
      <c r="D539" s="351"/>
      <c r="E539" s="351"/>
      <c r="F539" s="351"/>
      <c r="G539" s="351"/>
      <c r="H539" s="351"/>
      <c r="I539" s="351"/>
      <c r="J539" s="351"/>
      <c r="K539" s="351"/>
      <c r="L539" s="351"/>
      <c r="M539" s="351"/>
      <c r="N539" s="351"/>
      <c r="O539" s="351"/>
      <c r="P539" s="351"/>
      <c r="Q539" s="351"/>
      <c r="R539" s="351"/>
      <c r="S539" s="351"/>
      <c r="T539" s="351"/>
      <c r="U539" s="351"/>
      <c r="V539" s="351"/>
      <c r="W539" s="351"/>
      <c r="X539" s="351"/>
      <c r="Y539" s="351"/>
      <c r="Z539" s="351"/>
      <c r="AA539" s="351"/>
    </row>
    <row r="540" spans="1:27" ht="15.75">
      <c r="A540" s="350"/>
      <c r="B540" s="350"/>
      <c r="C540" s="350"/>
      <c r="D540" s="351"/>
      <c r="E540" s="351"/>
      <c r="F540" s="351"/>
      <c r="G540" s="351"/>
      <c r="H540" s="351"/>
      <c r="I540" s="351"/>
      <c r="J540" s="351"/>
      <c r="K540" s="351"/>
      <c r="L540" s="351"/>
      <c r="M540" s="351"/>
      <c r="N540" s="351"/>
      <c r="O540" s="351"/>
      <c r="P540" s="351"/>
      <c r="Q540" s="351"/>
      <c r="R540" s="351"/>
      <c r="S540" s="351"/>
      <c r="T540" s="351"/>
      <c r="U540" s="351"/>
      <c r="V540" s="351"/>
      <c r="W540" s="351"/>
      <c r="X540" s="351"/>
      <c r="Y540" s="351"/>
      <c r="Z540" s="351"/>
      <c r="AA540" s="351"/>
    </row>
    <row r="541" spans="1:27" ht="15.75">
      <c r="A541" s="350"/>
      <c r="B541" s="350"/>
      <c r="C541" s="350"/>
      <c r="D541" s="351"/>
      <c r="E541" s="351"/>
      <c r="F541" s="351"/>
      <c r="G541" s="351"/>
      <c r="H541" s="351"/>
      <c r="I541" s="351"/>
      <c r="J541" s="351"/>
      <c r="K541" s="351"/>
      <c r="L541" s="351"/>
      <c r="M541" s="351"/>
      <c r="N541" s="351"/>
      <c r="O541" s="351"/>
      <c r="P541" s="351"/>
      <c r="Q541" s="351"/>
      <c r="R541" s="351"/>
      <c r="S541" s="351"/>
      <c r="T541" s="351"/>
      <c r="U541" s="351"/>
      <c r="V541" s="351"/>
      <c r="W541" s="351"/>
      <c r="X541" s="351"/>
      <c r="Y541" s="351"/>
      <c r="Z541" s="351"/>
      <c r="AA541" s="351"/>
    </row>
    <row r="542" spans="1:27" ht="15.75">
      <c r="A542" s="350"/>
      <c r="B542" s="350"/>
      <c r="C542" s="350"/>
      <c r="D542" s="351"/>
      <c r="E542" s="351"/>
      <c r="F542" s="351"/>
      <c r="G542" s="351"/>
      <c r="H542" s="351"/>
      <c r="I542" s="351"/>
      <c r="J542" s="351"/>
      <c r="K542" s="351"/>
      <c r="L542" s="351"/>
      <c r="M542" s="351"/>
      <c r="N542" s="351"/>
      <c r="O542" s="351"/>
      <c r="P542" s="351"/>
      <c r="Q542" s="351"/>
      <c r="R542" s="351"/>
      <c r="S542" s="351"/>
      <c r="T542" s="351"/>
      <c r="U542" s="351"/>
      <c r="V542" s="351"/>
      <c r="W542" s="351"/>
      <c r="X542" s="351"/>
      <c r="Y542" s="351"/>
      <c r="Z542" s="351"/>
      <c r="AA542" s="351"/>
    </row>
    <row r="543" spans="1:27" ht="15.75">
      <c r="A543" s="350"/>
      <c r="B543" s="350"/>
      <c r="C543" s="350"/>
      <c r="D543" s="351"/>
      <c r="E543" s="351"/>
      <c r="F543" s="351"/>
      <c r="G543" s="351"/>
      <c r="H543" s="351"/>
      <c r="I543" s="351"/>
      <c r="J543" s="351"/>
      <c r="K543" s="351"/>
      <c r="L543" s="351"/>
      <c r="M543" s="351"/>
      <c r="N543" s="351"/>
      <c r="O543" s="351"/>
      <c r="P543" s="351"/>
      <c r="Q543" s="351"/>
      <c r="R543" s="351"/>
      <c r="S543" s="351"/>
      <c r="T543" s="351"/>
      <c r="U543" s="351"/>
      <c r="V543" s="351"/>
      <c r="W543" s="351"/>
      <c r="X543" s="351"/>
      <c r="Y543" s="351"/>
      <c r="Z543" s="351"/>
      <c r="AA543" s="351"/>
    </row>
    <row r="544" spans="1:27" ht="15.75">
      <c r="A544" s="350"/>
      <c r="B544" s="350"/>
      <c r="C544" s="350"/>
      <c r="D544" s="351"/>
      <c r="E544" s="351"/>
      <c r="F544" s="351"/>
      <c r="G544" s="351"/>
      <c r="H544" s="351"/>
      <c r="I544" s="351"/>
      <c r="J544" s="351"/>
      <c r="K544" s="351"/>
      <c r="L544" s="351"/>
      <c r="M544" s="351"/>
      <c r="N544" s="351"/>
      <c r="O544" s="351"/>
      <c r="P544" s="351"/>
      <c r="Q544" s="351"/>
      <c r="R544" s="351"/>
      <c r="S544" s="351"/>
      <c r="T544" s="351"/>
      <c r="U544" s="351"/>
      <c r="V544" s="351"/>
      <c r="W544" s="351"/>
      <c r="X544" s="351"/>
      <c r="Y544" s="351"/>
      <c r="Z544" s="351"/>
      <c r="AA544" s="351"/>
    </row>
    <row r="545" spans="1:27" ht="15.75">
      <c r="A545" s="350"/>
      <c r="B545" s="350"/>
      <c r="C545" s="350"/>
      <c r="D545" s="351"/>
      <c r="E545" s="351"/>
      <c r="F545" s="351"/>
      <c r="G545" s="351"/>
      <c r="H545" s="351"/>
      <c r="I545" s="351"/>
      <c r="J545" s="351"/>
      <c r="K545" s="351"/>
      <c r="L545" s="351"/>
      <c r="M545" s="351"/>
      <c r="N545" s="351"/>
      <c r="O545" s="351"/>
      <c r="P545" s="351"/>
      <c r="Q545" s="351"/>
      <c r="R545" s="351"/>
      <c r="S545" s="351"/>
      <c r="T545" s="351"/>
      <c r="U545" s="351"/>
      <c r="V545" s="351"/>
      <c r="W545" s="351"/>
      <c r="X545" s="351"/>
      <c r="Y545" s="351"/>
      <c r="Z545" s="351"/>
      <c r="AA545" s="351"/>
    </row>
    <row r="546" spans="1:27" ht="15.75">
      <c r="A546" s="350"/>
      <c r="B546" s="350"/>
      <c r="C546" s="350"/>
      <c r="D546" s="351"/>
      <c r="E546" s="351"/>
      <c r="F546" s="351"/>
      <c r="G546" s="351"/>
      <c r="H546" s="351"/>
      <c r="I546" s="351"/>
      <c r="J546" s="351"/>
      <c r="K546" s="351"/>
      <c r="L546" s="351"/>
      <c r="M546" s="351"/>
      <c r="N546" s="351"/>
      <c r="O546" s="351"/>
      <c r="P546" s="351"/>
      <c r="Q546" s="351"/>
      <c r="R546" s="351"/>
      <c r="S546" s="351"/>
      <c r="T546" s="351"/>
      <c r="U546" s="351"/>
      <c r="V546" s="351"/>
      <c r="W546" s="351"/>
      <c r="X546" s="351"/>
      <c r="Y546" s="351"/>
      <c r="Z546" s="351"/>
      <c r="AA546" s="351"/>
    </row>
    <row r="547" spans="1:27" ht="15.75">
      <c r="A547" s="350"/>
      <c r="B547" s="350"/>
      <c r="C547" s="350"/>
      <c r="D547" s="351"/>
      <c r="E547" s="351"/>
      <c r="F547" s="351"/>
      <c r="G547" s="351"/>
      <c r="H547" s="351"/>
      <c r="I547" s="351"/>
      <c r="J547" s="351"/>
      <c r="K547" s="351"/>
      <c r="L547" s="351"/>
      <c r="M547" s="351"/>
      <c r="N547" s="351"/>
      <c r="O547" s="351"/>
      <c r="P547" s="351"/>
      <c r="Q547" s="351"/>
      <c r="R547" s="351"/>
      <c r="S547" s="351"/>
      <c r="T547" s="351"/>
      <c r="U547" s="351"/>
      <c r="V547" s="351"/>
      <c r="W547" s="351"/>
      <c r="X547" s="351"/>
      <c r="Y547" s="351"/>
      <c r="Z547" s="351"/>
      <c r="AA547" s="351"/>
    </row>
    <row r="548" spans="1:27" ht="15.75">
      <c r="A548" s="350"/>
      <c r="B548" s="350"/>
      <c r="C548" s="350"/>
      <c r="D548" s="351"/>
      <c r="E548" s="351"/>
      <c r="F548" s="351"/>
      <c r="G548" s="351"/>
      <c r="H548" s="351"/>
      <c r="I548" s="351"/>
      <c r="J548" s="351"/>
      <c r="K548" s="351"/>
      <c r="L548" s="351"/>
      <c r="M548" s="351"/>
      <c r="N548" s="351"/>
      <c r="O548" s="351"/>
      <c r="P548" s="351"/>
      <c r="Q548" s="351"/>
      <c r="R548" s="351"/>
      <c r="S548" s="351"/>
      <c r="T548" s="351"/>
      <c r="U548" s="351"/>
      <c r="V548" s="351"/>
      <c r="W548" s="351"/>
      <c r="X548" s="351"/>
      <c r="Y548" s="351"/>
      <c r="Z548" s="351"/>
      <c r="AA548" s="351"/>
    </row>
    <row r="549" spans="1:27" ht="15.75">
      <c r="A549" s="350"/>
      <c r="B549" s="350"/>
      <c r="C549" s="350"/>
      <c r="D549" s="351"/>
      <c r="E549" s="351"/>
      <c r="F549" s="351"/>
      <c r="G549" s="351"/>
      <c r="H549" s="351"/>
      <c r="I549" s="351"/>
      <c r="J549" s="351"/>
      <c r="K549" s="351"/>
      <c r="L549" s="351"/>
      <c r="M549" s="351"/>
      <c r="N549" s="351"/>
      <c r="O549" s="351"/>
      <c r="P549" s="351"/>
      <c r="Q549" s="351"/>
      <c r="R549" s="351"/>
      <c r="S549" s="351"/>
      <c r="T549" s="351"/>
      <c r="U549" s="351"/>
      <c r="V549" s="351"/>
      <c r="W549" s="351"/>
      <c r="X549" s="351"/>
      <c r="Y549" s="351"/>
      <c r="Z549" s="351"/>
      <c r="AA549" s="351"/>
    </row>
    <row r="550" spans="1:27" ht="15.75">
      <c r="A550" s="350"/>
      <c r="B550" s="350"/>
      <c r="C550" s="350"/>
      <c r="D550" s="351"/>
      <c r="E550" s="351"/>
      <c r="F550" s="351"/>
      <c r="G550" s="351"/>
      <c r="H550" s="351"/>
      <c r="I550" s="351"/>
      <c r="J550" s="351"/>
      <c r="K550" s="351"/>
      <c r="L550" s="351"/>
      <c r="M550" s="351"/>
      <c r="N550" s="351"/>
      <c r="O550" s="351"/>
      <c r="P550" s="351"/>
      <c r="Q550" s="351"/>
      <c r="R550" s="351"/>
      <c r="S550" s="351"/>
      <c r="T550" s="351"/>
      <c r="U550" s="351"/>
      <c r="V550" s="351"/>
      <c r="W550" s="351"/>
      <c r="X550" s="351"/>
      <c r="Y550" s="351"/>
      <c r="Z550" s="351"/>
      <c r="AA550" s="351"/>
    </row>
    <row r="551" spans="1:27" ht="15.75">
      <c r="A551" s="350"/>
      <c r="B551" s="350"/>
      <c r="C551" s="350"/>
      <c r="D551" s="351"/>
      <c r="E551" s="351"/>
      <c r="F551" s="351"/>
      <c r="G551" s="351"/>
      <c r="H551" s="351"/>
      <c r="I551" s="351"/>
      <c r="J551" s="351"/>
      <c r="K551" s="351"/>
      <c r="L551" s="351"/>
      <c r="M551" s="351"/>
      <c r="N551" s="351"/>
      <c r="O551" s="351"/>
      <c r="P551" s="351"/>
      <c r="Q551" s="351"/>
      <c r="R551" s="351"/>
      <c r="S551" s="351"/>
      <c r="T551" s="351"/>
      <c r="U551" s="351"/>
      <c r="V551" s="351"/>
      <c r="W551" s="351"/>
      <c r="X551" s="351"/>
      <c r="Y551" s="351"/>
      <c r="Z551" s="351"/>
      <c r="AA551" s="351"/>
    </row>
    <row r="552" spans="1:27" ht="15.75">
      <c r="A552" s="350"/>
      <c r="B552" s="350"/>
      <c r="C552" s="350"/>
      <c r="D552" s="351"/>
      <c r="E552" s="351"/>
      <c r="F552" s="351"/>
      <c r="G552" s="351"/>
      <c r="H552" s="351"/>
      <c r="I552" s="351"/>
      <c r="J552" s="351"/>
      <c r="K552" s="351"/>
      <c r="L552" s="351"/>
      <c r="M552" s="351"/>
      <c r="N552" s="351"/>
      <c r="O552" s="351"/>
      <c r="P552" s="351"/>
      <c r="Q552" s="351"/>
      <c r="R552" s="351"/>
      <c r="S552" s="351"/>
      <c r="T552" s="351"/>
      <c r="U552" s="351"/>
      <c r="V552" s="351"/>
      <c r="W552" s="351"/>
      <c r="X552" s="351"/>
      <c r="Y552" s="351"/>
      <c r="Z552" s="351"/>
      <c r="AA552" s="351"/>
    </row>
    <row r="553" spans="1:27" ht="15.75">
      <c r="A553" s="350"/>
      <c r="B553" s="350"/>
      <c r="C553" s="350"/>
      <c r="D553" s="351"/>
      <c r="E553" s="351"/>
      <c r="F553" s="351"/>
      <c r="G553" s="351"/>
      <c r="H553" s="351"/>
      <c r="I553" s="351"/>
      <c r="J553" s="351"/>
      <c r="K553" s="351"/>
      <c r="L553" s="351"/>
      <c r="M553" s="351"/>
      <c r="N553" s="351"/>
      <c r="O553" s="351"/>
      <c r="P553" s="351"/>
      <c r="Q553" s="351"/>
      <c r="R553" s="351"/>
      <c r="S553" s="351"/>
      <c r="T553" s="351"/>
      <c r="U553" s="351"/>
      <c r="V553" s="351"/>
      <c r="W553" s="351"/>
      <c r="X553" s="351"/>
      <c r="Y553" s="351"/>
      <c r="Z553" s="351"/>
      <c r="AA553" s="351"/>
    </row>
    <row r="554" spans="1:27" ht="15.75">
      <c r="A554" s="350"/>
      <c r="B554" s="350"/>
      <c r="C554" s="350"/>
      <c r="D554" s="351"/>
      <c r="E554" s="351"/>
      <c r="F554" s="351"/>
      <c r="G554" s="351"/>
      <c r="H554" s="351"/>
      <c r="I554" s="351"/>
      <c r="J554" s="351"/>
      <c r="K554" s="351"/>
      <c r="L554" s="351"/>
      <c r="M554" s="351"/>
      <c r="N554" s="351"/>
      <c r="O554" s="351"/>
      <c r="P554" s="351"/>
      <c r="Q554" s="351"/>
      <c r="R554" s="351"/>
      <c r="S554" s="351"/>
      <c r="T554" s="351"/>
      <c r="U554" s="351"/>
      <c r="V554" s="351"/>
      <c r="W554" s="351"/>
      <c r="X554" s="351"/>
      <c r="Y554" s="351"/>
      <c r="Z554" s="351"/>
      <c r="AA554" s="351"/>
    </row>
    <row r="555" spans="1:27" ht="15.75">
      <c r="A555" s="350"/>
      <c r="B555" s="350"/>
      <c r="C555" s="350"/>
      <c r="D555" s="351"/>
      <c r="E555" s="351"/>
      <c r="F555" s="351"/>
      <c r="G555" s="351"/>
      <c r="H555" s="351"/>
      <c r="I555" s="351"/>
      <c r="J555" s="351"/>
      <c r="K555" s="351"/>
      <c r="L555" s="351"/>
      <c r="M555" s="351"/>
      <c r="N555" s="351"/>
      <c r="O555" s="351"/>
      <c r="P555" s="351"/>
      <c r="Q555" s="351"/>
      <c r="R555" s="351"/>
      <c r="S555" s="351"/>
      <c r="T555" s="351"/>
      <c r="U555" s="351"/>
      <c r="V555" s="351"/>
      <c r="W555" s="351"/>
      <c r="X555" s="351"/>
      <c r="Y555" s="351"/>
      <c r="Z555" s="351"/>
      <c r="AA555" s="351"/>
    </row>
    <row r="556" spans="1:27" ht="15.75">
      <c r="A556" s="350"/>
      <c r="B556" s="350"/>
      <c r="C556" s="350"/>
      <c r="D556" s="351"/>
      <c r="E556" s="351"/>
      <c r="F556" s="351"/>
      <c r="G556" s="351"/>
      <c r="H556" s="351"/>
      <c r="I556" s="351"/>
      <c r="J556" s="351"/>
      <c r="K556" s="351"/>
      <c r="L556" s="351"/>
      <c r="M556" s="351"/>
      <c r="N556" s="351"/>
      <c r="O556" s="351"/>
      <c r="P556" s="351"/>
      <c r="Q556" s="351"/>
      <c r="R556" s="351"/>
      <c r="S556" s="351"/>
      <c r="T556" s="351"/>
      <c r="U556" s="351"/>
      <c r="V556" s="351"/>
      <c r="W556" s="351"/>
      <c r="X556" s="351"/>
      <c r="Y556" s="351"/>
      <c r="Z556" s="351"/>
      <c r="AA556" s="351"/>
    </row>
    <row r="557" spans="1:27" ht="15.75">
      <c r="A557" s="350"/>
      <c r="B557" s="350"/>
      <c r="C557" s="350"/>
      <c r="D557" s="351"/>
      <c r="E557" s="351"/>
      <c r="F557" s="351"/>
      <c r="G557" s="351"/>
      <c r="H557" s="351"/>
      <c r="I557" s="351"/>
      <c r="J557" s="351"/>
      <c r="K557" s="351"/>
      <c r="L557" s="351"/>
      <c r="M557" s="351"/>
      <c r="N557" s="351"/>
      <c r="O557" s="351"/>
      <c r="P557" s="351"/>
      <c r="Q557" s="351"/>
      <c r="R557" s="351"/>
      <c r="S557" s="351"/>
      <c r="T557" s="351"/>
      <c r="U557" s="351"/>
      <c r="V557" s="351"/>
      <c r="W557" s="351"/>
      <c r="X557" s="351"/>
      <c r="Y557" s="351"/>
      <c r="Z557" s="351"/>
      <c r="AA557" s="351"/>
    </row>
    <row r="558" spans="1:27" ht="15.75">
      <c r="A558" s="350"/>
      <c r="B558" s="350"/>
      <c r="C558" s="350"/>
      <c r="D558" s="351"/>
      <c r="E558" s="351"/>
      <c r="F558" s="351"/>
      <c r="G558" s="351"/>
      <c r="H558" s="351"/>
      <c r="I558" s="351"/>
      <c r="J558" s="351"/>
      <c r="K558" s="351"/>
      <c r="L558" s="351"/>
      <c r="M558" s="351"/>
      <c r="N558" s="351"/>
      <c r="O558" s="351"/>
      <c r="P558" s="351"/>
      <c r="Q558" s="351"/>
      <c r="R558" s="351"/>
      <c r="S558" s="351"/>
      <c r="T558" s="351"/>
      <c r="U558" s="351"/>
      <c r="V558" s="351"/>
      <c r="W558" s="351"/>
      <c r="X558" s="351"/>
      <c r="Y558" s="351"/>
      <c r="Z558" s="351"/>
      <c r="AA558" s="351"/>
    </row>
    <row r="559" spans="1:27" ht="15.75">
      <c r="A559" s="350"/>
      <c r="B559" s="350"/>
      <c r="C559" s="350"/>
      <c r="D559" s="351"/>
      <c r="E559" s="351"/>
      <c r="F559" s="351"/>
      <c r="G559" s="351"/>
      <c r="H559" s="351"/>
      <c r="I559" s="351"/>
      <c r="J559" s="351"/>
      <c r="K559" s="351"/>
      <c r="L559" s="351"/>
      <c r="M559" s="351"/>
      <c r="N559" s="351"/>
      <c r="O559" s="351"/>
      <c r="P559" s="351"/>
      <c r="Q559" s="351"/>
      <c r="R559" s="351"/>
      <c r="S559" s="351"/>
      <c r="T559" s="351"/>
      <c r="U559" s="351"/>
      <c r="V559" s="351"/>
      <c r="W559" s="351"/>
      <c r="X559" s="351"/>
      <c r="Y559" s="351"/>
      <c r="Z559" s="351"/>
      <c r="AA559" s="351"/>
    </row>
    <row r="560" spans="1:27" ht="15.75">
      <c r="A560" s="350"/>
      <c r="B560" s="350"/>
      <c r="C560" s="350"/>
      <c r="D560" s="351"/>
      <c r="E560" s="351"/>
      <c r="F560" s="351"/>
      <c r="G560" s="351"/>
      <c r="H560" s="351"/>
      <c r="I560" s="351"/>
      <c r="J560" s="351"/>
      <c r="K560" s="351"/>
      <c r="L560" s="351"/>
      <c r="M560" s="351"/>
      <c r="N560" s="351"/>
      <c r="O560" s="351"/>
      <c r="P560" s="351"/>
      <c r="Q560" s="351"/>
      <c r="R560" s="351"/>
      <c r="S560" s="351"/>
      <c r="T560" s="351"/>
      <c r="U560" s="351"/>
      <c r="V560" s="351"/>
      <c r="W560" s="351"/>
      <c r="X560" s="351"/>
      <c r="Y560" s="351"/>
      <c r="Z560" s="351"/>
      <c r="AA560" s="351"/>
    </row>
    <row r="561" spans="1:27" ht="15.75">
      <c r="A561" s="350"/>
      <c r="B561" s="350"/>
      <c r="C561" s="350"/>
      <c r="D561" s="351"/>
      <c r="E561" s="351"/>
      <c r="F561" s="351"/>
      <c r="G561" s="351"/>
      <c r="H561" s="351"/>
      <c r="I561" s="351"/>
      <c r="J561" s="351"/>
      <c r="K561" s="351"/>
      <c r="L561" s="351"/>
      <c r="M561" s="351"/>
      <c r="N561" s="351"/>
      <c r="O561" s="351"/>
      <c r="P561" s="351"/>
      <c r="Q561" s="351"/>
      <c r="R561" s="351"/>
      <c r="S561" s="351"/>
      <c r="T561" s="351"/>
      <c r="U561" s="351"/>
      <c r="V561" s="351"/>
      <c r="W561" s="351"/>
      <c r="X561" s="351"/>
      <c r="Y561" s="351"/>
      <c r="Z561" s="351"/>
      <c r="AA561" s="351"/>
    </row>
    <row r="562" spans="1:27" ht="15.75">
      <c r="A562" s="350"/>
      <c r="B562" s="350"/>
      <c r="C562" s="350"/>
      <c r="D562" s="351"/>
      <c r="E562" s="351"/>
      <c r="F562" s="351"/>
      <c r="G562" s="351"/>
      <c r="H562" s="351"/>
      <c r="I562" s="351"/>
      <c r="J562" s="351"/>
      <c r="K562" s="351"/>
      <c r="L562" s="351"/>
      <c r="M562" s="351"/>
      <c r="N562" s="351"/>
      <c r="O562" s="351"/>
      <c r="P562" s="351"/>
      <c r="Q562" s="351"/>
      <c r="R562" s="351"/>
      <c r="S562" s="351"/>
      <c r="T562" s="351"/>
      <c r="U562" s="351"/>
      <c r="V562" s="351"/>
      <c r="W562" s="351"/>
      <c r="X562" s="351"/>
      <c r="Y562" s="351"/>
      <c r="Z562" s="351"/>
      <c r="AA562" s="351"/>
    </row>
    <row r="563" spans="1:27" ht="15.75">
      <c r="A563" s="350"/>
      <c r="B563" s="350"/>
      <c r="C563" s="350"/>
      <c r="D563" s="351"/>
      <c r="E563" s="351"/>
      <c r="F563" s="351"/>
      <c r="G563" s="351"/>
      <c r="H563" s="351"/>
      <c r="I563" s="351"/>
      <c r="J563" s="351"/>
      <c r="K563" s="351"/>
      <c r="L563" s="351"/>
      <c r="M563" s="351"/>
      <c r="N563" s="351"/>
      <c r="O563" s="351"/>
      <c r="P563" s="351"/>
      <c r="Q563" s="351"/>
      <c r="R563" s="351"/>
      <c r="S563" s="351"/>
      <c r="T563" s="351"/>
      <c r="U563" s="351"/>
      <c r="V563" s="351"/>
      <c r="W563" s="351"/>
      <c r="X563" s="351"/>
      <c r="Y563" s="351"/>
      <c r="Z563" s="351"/>
      <c r="AA563" s="351"/>
    </row>
    <row r="564" spans="1:27" ht="15.75">
      <c r="A564" s="350"/>
      <c r="B564" s="350"/>
      <c r="C564" s="350"/>
      <c r="D564" s="351"/>
      <c r="E564" s="351"/>
      <c r="F564" s="351"/>
      <c r="G564" s="351"/>
      <c r="H564" s="351"/>
      <c r="I564" s="351"/>
      <c r="J564" s="351"/>
      <c r="K564" s="351"/>
      <c r="L564" s="351"/>
      <c r="M564" s="351"/>
      <c r="N564" s="351"/>
      <c r="O564" s="351"/>
      <c r="P564" s="351"/>
      <c r="Q564" s="351"/>
      <c r="R564" s="351"/>
      <c r="S564" s="351"/>
      <c r="T564" s="351"/>
      <c r="U564" s="351"/>
      <c r="V564" s="351"/>
      <c r="W564" s="351"/>
      <c r="X564" s="351"/>
      <c r="Y564" s="351"/>
      <c r="Z564" s="351"/>
      <c r="AA564" s="351"/>
    </row>
    <row r="565" spans="1:27" ht="15.75">
      <c r="A565" s="350"/>
      <c r="B565" s="350"/>
      <c r="C565" s="350"/>
      <c r="D565" s="351"/>
      <c r="E565" s="351"/>
      <c r="F565" s="351"/>
      <c r="G565" s="351"/>
      <c r="H565" s="351"/>
      <c r="I565" s="351"/>
      <c r="J565" s="351"/>
      <c r="K565" s="351"/>
      <c r="L565" s="351"/>
      <c r="M565" s="351"/>
      <c r="N565" s="351"/>
      <c r="O565" s="351"/>
      <c r="P565" s="351"/>
      <c r="Q565" s="351"/>
      <c r="R565" s="351"/>
      <c r="S565" s="351"/>
      <c r="T565" s="351"/>
      <c r="U565" s="351"/>
      <c r="V565" s="351"/>
      <c r="W565" s="351"/>
      <c r="X565" s="351"/>
      <c r="Y565" s="351"/>
      <c r="Z565" s="351"/>
      <c r="AA565" s="351"/>
    </row>
    <row r="566" spans="1:27" ht="15.75">
      <c r="A566" s="350"/>
      <c r="B566" s="350"/>
      <c r="C566" s="350"/>
      <c r="D566" s="351"/>
      <c r="E566" s="351"/>
      <c r="F566" s="351"/>
      <c r="G566" s="351"/>
      <c r="H566" s="351"/>
      <c r="I566" s="351"/>
      <c r="J566" s="351"/>
      <c r="K566" s="351"/>
      <c r="L566" s="351"/>
      <c r="M566" s="351"/>
      <c r="N566" s="351"/>
      <c r="O566" s="351"/>
      <c r="P566" s="351"/>
      <c r="Q566" s="351"/>
      <c r="R566" s="351"/>
      <c r="S566" s="351"/>
      <c r="T566" s="351"/>
      <c r="U566" s="351"/>
      <c r="V566" s="351"/>
      <c r="W566" s="351"/>
      <c r="X566" s="351"/>
      <c r="Y566" s="351"/>
      <c r="Z566" s="351"/>
      <c r="AA566" s="351"/>
    </row>
    <row r="567" spans="1:27" ht="15.75">
      <c r="A567" s="350"/>
      <c r="B567" s="350"/>
      <c r="C567" s="350"/>
      <c r="D567" s="351"/>
      <c r="E567" s="351"/>
      <c r="F567" s="351"/>
      <c r="G567" s="351"/>
      <c r="H567" s="351"/>
      <c r="I567" s="351"/>
      <c r="J567" s="351"/>
      <c r="K567" s="351"/>
      <c r="L567" s="351"/>
      <c r="M567" s="351"/>
      <c r="N567" s="351"/>
      <c r="O567" s="351"/>
      <c r="P567" s="351"/>
      <c r="Q567" s="351"/>
      <c r="R567" s="351"/>
      <c r="S567" s="351"/>
      <c r="T567" s="351"/>
      <c r="U567" s="351"/>
      <c r="V567" s="351"/>
      <c r="W567" s="351"/>
      <c r="X567" s="351"/>
      <c r="Y567" s="351"/>
      <c r="Z567" s="351"/>
      <c r="AA567" s="351"/>
    </row>
    <row r="568" spans="1:27" ht="15.75">
      <c r="A568" s="350"/>
      <c r="B568" s="350"/>
      <c r="C568" s="350"/>
      <c r="D568" s="351"/>
      <c r="E568" s="351"/>
      <c r="F568" s="351"/>
      <c r="G568" s="351"/>
      <c r="H568" s="351"/>
      <c r="I568" s="351"/>
      <c r="J568" s="351"/>
      <c r="K568" s="351"/>
      <c r="L568" s="351"/>
      <c r="M568" s="351"/>
      <c r="N568" s="351"/>
      <c r="O568" s="351"/>
      <c r="P568" s="351"/>
      <c r="Q568" s="351"/>
      <c r="R568" s="351"/>
      <c r="S568" s="351"/>
      <c r="T568" s="351"/>
      <c r="U568" s="351"/>
      <c r="V568" s="351"/>
      <c r="W568" s="351"/>
      <c r="X568" s="351"/>
      <c r="Y568" s="351"/>
      <c r="Z568" s="351"/>
      <c r="AA568" s="351"/>
    </row>
    <row r="569" spans="1:27" ht="15.75">
      <c r="A569" s="350"/>
      <c r="B569" s="350"/>
      <c r="C569" s="350"/>
      <c r="D569" s="351"/>
      <c r="E569" s="351"/>
      <c r="F569" s="351"/>
      <c r="G569" s="351"/>
      <c r="H569" s="351"/>
      <c r="I569" s="351"/>
      <c r="J569" s="351"/>
      <c r="K569" s="351"/>
      <c r="L569" s="351"/>
      <c r="M569" s="351"/>
      <c r="N569" s="351"/>
      <c r="O569" s="351"/>
      <c r="P569" s="351"/>
      <c r="Q569" s="351"/>
      <c r="R569" s="351"/>
      <c r="S569" s="351"/>
      <c r="T569" s="351"/>
      <c r="U569" s="351"/>
      <c r="V569" s="351"/>
      <c r="W569" s="351"/>
      <c r="X569" s="351"/>
      <c r="Y569" s="351"/>
      <c r="Z569" s="351"/>
      <c r="AA569" s="351"/>
    </row>
    <row r="570" spans="1:27" ht="15.75">
      <c r="A570" s="350"/>
      <c r="B570" s="350"/>
      <c r="C570" s="350"/>
      <c r="D570" s="351"/>
      <c r="E570" s="351"/>
      <c r="F570" s="351"/>
      <c r="G570" s="351"/>
      <c r="H570" s="351"/>
      <c r="I570" s="351"/>
      <c r="J570" s="351"/>
      <c r="K570" s="351"/>
      <c r="L570" s="351"/>
      <c r="M570" s="351"/>
      <c r="N570" s="351"/>
      <c r="O570" s="351"/>
      <c r="P570" s="351"/>
      <c r="Q570" s="351"/>
      <c r="R570" s="351"/>
      <c r="S570" s="351"/>
      <c r="T570" s="351"/>
      <c r="U570" s="351"/>
      <c r="V570" s="351"/>
      <c r="W570" s="351"/>
      <c r="X570" s="351"/>
      <c r="Y570" s="351"/>
      <c r="Z570" s="351"/>
      <c r="AA570" s="351"/>
    </row>
    <row r="571" spans="1:27" ht="15.75">
      <c r="A571" s="350"/>
      <c r="B571" s="350"/>
      <c r="C571" s="350"/>
      <c r="D571" s="351"/>
      <c r="E571" s="351"/>
      <c r="F571" s="351"/>
      <c r="G571" s="351"/>
      <c r="H571" s="351"/>
      <c r="I571" s="351"/>
      <c r="J571" s="351"/>
      <c r="K571" s="351"/>
      <c r="L571" s="351"/>
      <c r="M571" s="351"/>
      <c r="N571" s="351"/>
      <c r="O571" s="351"/>
      <c r="P571" s="351"/>
      <c r="Q571" s="351"/>
      <c r="R571" s="351"/>
      <c r="S571" s="351"/>
      <c r="T571" s="351"/>
      <c r="U571" s="351"/>
      <c r="V571" s="351"/>
      <c r="W571" s="351"/>
      <c r="X571" s="351"/>
      <c r="Y571" s="351"/>
      <c r="Z571" s="351"/>
      <c r="AA571" s="351"/>
    </row>
    <row r="572" spans="1:27" ht="15.75">
      <c r="A572" s="350"/>
      <c r="B572" s="350"/>
      <c r="C572" s="350"/>
      <c r="D572" s="351"/>
      <c r="E572" s="351"/>
      <c r="F572" s="351"/>
      <c r="G572" s="351"/>
      <c r="H572" s="351"/>
      <c r="I572" s="351"/>
      <c r="J572" s="351"/>
      <c r="K572" s="351"/>
      <c r="L572" s="351"/>
      <c r="M572" s="351"/>
      <c r="N572" s="351"/>
      <c r="O572" s="351"/>
      <c r="P572" s="351"/>
      <c r="Q572" s="351"/>
      <c r="R572" s="351"/>
      <c r="S572" s="351"/>
      <c r="T572" s="351"/>
      <c r="U572" s="351"/>
      <c r="V572" s="351"/>
      <c r="W572" s="351"/>
      <c r="X572" s="351"/>
      <c r="Y572" s="351"/>
      <c r="Z572" s="351"/>
      <c r="AA572" s="351"/>
    </row>
    <row r="573" spans="1:27" ht="15.75">
      <c r="A573" s="350"/>
      <c r="B573" s="350"/>
      <c r="C573" s="350"/>
      <c r="D573" s="351"/>
      <c r="E573" s="351"/>
      <c r="F573" s="351"/>
      <c r="G573" s="351"/>
      <c r="H573" s="351"/>
      <c r="I573" s="351"/>
      <c r="J573" s="351"/>
      <c r="K573" s="351"/>
      <c r="L573" s="351"/>
      <c r="M573" s="351"/>
      <c r="N573" s="351"/>
      <c r="O573" s="351"/>
      <c r="P573" s="351"/>
      <c r="Q573" s="351"/>
      <c r="R573" s="351"/>
      <c r="S573" s="351"/>
      <c r="T573" s="351"/>
      <c r="U573" s="351"/>
      <c r="V573" s="351"/>
      <c r="W573" s="351"/>
      <c r="X573" s="351"/>
      <c r="Y573" s="351"/>
      <c r="Z573" s="351"/>
      <c r="AA573" s="351"/>
    </row>
    <row r="574" spans="1:27" ht="15.75">
      <c r="A574" s="350"/>
      <c r="B574" s="350"/>
      <c r="C574" s="350"/>
      <c r="D574" s="351"/>
      <c r="E574" s="351"/>
      <c r="F574" s="351"/>
      <c r="G574" s="351"/>
      <c r="H574" s="351"/>
      <c r="I574" s="351"/>
      <c r="J574" s="351"/>
      <c r="K574" s="351"/>
      <c r="L574" s="351"/>
      <c r="M574" s="351"/>
      <c r="N574" s="351"/>
      <c r="O574" s="351"/>
      <c r="P574" s="351"/>
      <c r="Q574" s="351"/>
      <c r="R574" s="351"/>
      <c r="S574" s="351"/>
      <c r="T574" s="351"/>
      <c r="U574" s="351"/>
      <c r="V574" s="351"/>
      <c r="W574" s="351"/>
      <c r="X574" s="351"/>
      <c r="Y574" s="351"/>
      <c r="Z574" s="351"/>
      <c r="AA574" s="351"/>
    </row>
    <row r="575" spans="1:27" ht="15.75">
      <c r="A575" s="350"/>
      <c r="B575" s="350"/>
      <c r="C575" s="350"/>
      <c r="D575" s="351"/>
      <c r="E575" s="351"/>
      <c r="F575" s="351"/>
      <c r="G575" s="351"/>
      <c r="H575" s="351"/>
      <c r="I575" s="351"/>
      <c r="J575" s="351"/>
      <c r="K575" s="351"/>
      <c r="L575" s="351"/>
      <c r="M575" s="351"/>
      <c r="N575" s="351"/>
      <c r="O575" s="351"/>
      <c r="P575" s="351"/>
      <c r="Q575" s="351"/>
      <c r="R575" s="351"/>
      <c r="S575" s="351"/>
      <c r="T575" s="351"/>
      <c r="U575" s="351"/>
      <c r="V575" s="351"/>
      <c r="W575" s="351"/>
      <c r="X575" s="351"/>
      <c r="Y575" s="351"/>
      <c r="Z575" s="351"/>
      <c r="AA575" s="351"/>
    </row>
    <row r="576" spans="1:27" ht="15.75">
      <c r="A576" s="350"/>
      <c r="B576" s="350"/>
      <c r="C576" s="350"/>
      <c r="D576" s="351"/>
      <c r="E576" s="351"/>
      <c r="F576" s="351"/>
      <c r="G576" s="351"/>
      <c r="H576" s="351"/>
      <c r="I576" s="351"/>
      <c r="J576" s="351"/>
      <c r="K576" s="351"/>
      <c r="L576" s="351"/>
      <c r="M576" s="351"/>
      <c r="N576" s="351"/>
      <c r="O576" s="351"/>
      <c r="P576" s="351"/>
      <c r="Q576" s="351"/>
      <c r="R576" s="351"/>
      <c r="S576" s="351"/>
      <c r="T576" s="351"/>
      <c r="U576" s="351"/>
      <c r="V576" s="351"/>
      <c r="W576" s="351"/>
      <c r="X576" s="351"/>
      <c r="Y576" s="351"/>
      <c r="Z576" s="351"/>
      <c r="AA576" s="351"/>
    </row>
    <row r="577" spans="1:27" ht="15.75">
      <c r="A577" s="350"/>
      <c r="B577" s="350"/>
      <c r="C577" s="350"/>
      <c r="D577" s="351"/>
      <c r="E577" s="351"/>
      <c r="F577" s="351"/>
      <c r="G577" s="351"/>
      <c r="H577" s="351"/>
      <c r="I577" s="351"/>
      <c r="J577" s="351"/>
      <c r="K577" s="351"/>
      <c r="L577" s="351"/>
      <c r="M577" s="351"/>
      <c r="N577" s="351"/>
      <c r="O577" s="351"/>
      <c r="P577" s="351"/>
      <c r="Q577" s="351"/>
      <c r="R577" s="351"/>
      <c r="S577" s="351"/>
      <c r="T577" s="351"/>
      <c r="U577" s="351"/>
      <c r="V577" s="351"/>
      <c r="W577" s="351"/>
      <c r="X577" s="351"/>
      <c r="Y577" s="351"/>
      <c r="Z577" s="351"/>
      <c r="AA577" s="351"/>
    </row>
    <row r="578" spans="1:27" ht="15.75">
      <c r="A578" s="350"/>
      <c r="B578" s="350"/>
      <c r="C578" s="350"/>
      <c r="D578" s="351"/>
      <c r="E578" s="351"/>
      <c r="F578" s="351"/>
      <c r="G578" s="351"/>
      <c r="H578" s="351"/>
      <c r="I578" s="351"/>
      <c r="J578" s="351"/>
      <c r="K578" s="351"/>
      <c r="L578" s="351"/>
      <c r="M578" s="351"/>
      <c r="N578" s="351"/>
      <c r="O578" s="351"/>
      <c r="P578" s="351"/>
      <c r="Q578" s="351"/>
      <c r="R578" s="351"/>
      <c r="S578" s="351"/>
      <c r="T578" s="351"/>
      <c r="U578" s="351"/>
      <c r="V578" s="351"/>
      <c r="W578" s="351"/>
      <c r="X578" s="351"/>
      <c r="Y578" s="351"/>
      <c r="Z578" s="351"/>
      <c r="AA578" s="351"/>
    </row>
    <row r="579" spans="1:27" ht="15.75">
      <c r="A579" s="350"/>
      <c r="B579" s="350"/>
      <c r="C579" s="350"/>
      <c r="D579" s="351"/>
      <c r="E579" s="351"/>
      <c r="F579" s="351"/>
      <c r="G579" s="351"/>
      <c r="H579" s="351"/>
      <c r="I579" s="351"/>
      <c r="J579" s="351"/>
      <c r="K579" s="351"/>
      <c r="L579" s="351"/>
      <c r="M579" s="351"/>
      <c r="N579" s="351"/>
      <c r="O579" s="351"/>
      <c r="P579" s="351"/>
      <c r="Q579" s="351"/>
      <c r="R579" s="351"/>
      <c r="S579" s="351"/>
      <c r="T579" s="351"/>
      <c r="U579" s="351"/>
      <c r="V579" s="351"/>
      <c r="W579" s="351"/>
      <c r="X579" s="351"/>
      <c r="Y579" s="351"/>
      <c r="Z579" s="351"/>
      <c r="AA579" s="351"/>
    </row>
    <row r="580" spans="1:27" ht="15.75">
      <c r="A580" s="350"/>
      <c r="B580" s="350"/>
      <c r="C580" s="350"/>
      <c r="D580" s="351"/>
      <c r="E580" s="351"/>
      <c r="F580" s="351"/>
      <c r="G580" s="351"/>
      <c r="H580" s="351"/>
      <c r="I580" s="351"/>
      <c r="J580" s="351"/>
      <c r="K580" s="351"/>
      <c r="L580" s="351"/>
      <c r="M580" s="351"/>
      <c r="N580" s="351"/>
      <c r="O580" s="351"/>
      <c r="P580" s="351"/>
      <c r="Q580" s="351"/>
      <c r="R580" s="351"/>
      <c r="S580" s="351"/>
      <c r="T580" s="351"/>
      <c r="U580" s="351"/>
      <c r="V580" s="351"/>
      <c r="W580" s="351"/>
      <c r="X580" s="351"/>
      <c r="Y580" s="351"/>
      <c r="Z580" s="351"/>
      <c r="AA580" s="351"/>
    </row>
    <row r="581" spans="1:27" ht="15.75">
      <c r="A581" s="350"/>
      <c r="B581" s="350"/>
      <c r="C581" s="350"/>
      <c r="D581" s="351"/>
      <c r="E581" s="351"/>
      <c r="F581" s="351"/>
      <c r="G581" s="351"/>
      <c r="H581" s="351"/>
      <c r="I581" s="351"/>
      <c r="J581" s="351"/>
      <c r="K581" s="351"/>
      <c r="L581" s="351"/>
      <c r="M581" s="351"/>
      <c r="N581" s="351"/>
      <c r="O581" s="351"/>
      <c r="P581" s="351"/>
      <c r="Q581" s="351"/>
      <c r="R581" s="351"/>
      <c r="S581" s="351"/>
      <c r="T581" s="351"/>
      <c r="U581" s="351"/>
      <c r="V581" s="351"/>
      <c r="W581" s="351"/>
      <c r="X581" s="351"/>
      <c r="Y581" s="351"/>
      <c r="Z581" s="351"/>
      <c r="AA581" s="351"/>
    </row>
    <row r="582" spans="1:27" ht="15.75">
      <c r="A582" s="350"/>
      <c r="B582" s="350"/>
      <c r="C582" s="350"/>
      <c r="D582" s="351"/>
      <c r="E582" s="351"/>
      <c r="F582" s="351"/>
      <c r="G582" s="351"/>
      <c r="H582" s="351"/>
      <c r="I582" s="351"/>
      <c r="J582" s="351"/>
      <c r="K582" s="351"/>
      <c r="L582" s="351"/>
      <c r="M582" s="351"/>
      <c r="N582" s="351"/>
      <c r="O582" s="351"/>
      <c r="P582" s="351"/>
      <c r="Q582" s="351"/>
      <c r="R582" s="351"/>
      <c r="S582" s="351"/>
      <c r="T582" s="351"/>
      <c r="U582" s="351"/>
      <c r="V582" s="351"/>
      <c r="W582" s="351"/>
      <c r="X582" s="351"/>
      <c r="Y582" s="351"/>
      <c r="Z582" s="351"/>
      <c r="AA582" s="351"/>
    </row>
    <row r="583" spans="1:27" ht="15.75">
      <c r="A583" s="350"/>
      <c r="B583" s="350"/>
      <c r="C583" s="350"/>
      <c r="D583" s="351"/>
      <c r="E583" s="351"/>
      <c r="F583" s="351"/>
      <c r="G583" s="351"/>
      <c r="H583" s="351"/>
      <c r="I583" s="351"/>
      <c r="J583" s="351"/>
      <c r="K583" s="351"/>
      <c r="L583" s="351"/>
      <c r="M583" s="351"/>
      <c r="N583" s="351"/>
      <c r="O583" s="351"/>
      <c r="P583" s="351"/>
      <c r="Q583" s="351"/>
      <c r="R583" s="351"/>
      <c r="S583" s="351"/>
      <c r="T583" s="351"/>
      <c r="U583" s="351"/>
      <c r="V583" s="351"/>
      <c r="W583" s="351"/>
      <c r="X583" s="351"/>
      <c r="Y583" s="351"/>
      <c r="Z583" s="351"/>
      <c r="AA583" s="351"/>
    </row>
    <row r="584" spans="1:27" ht="15.75">
      <c r="A584" s="350"/>
      <c r="B584" s="350"/>
      <c r="C584" s="350"/>
      <c r="D584" s="351"/>
      <c r="E584" s="351"/>
      <c r="F584" s="351"/>
      <c r="G584" s="351"/>
      <c r="H584" s="351"/>
      <c r="I584" s="351"/>
      <c r="J584" s="351"/>
      <c r="K584" s="351"/>
      <c r="L584" s="351"/>
      <c r="M584" s="351"/>
      <c r="N584" s="351"/>
      <c r="O584" s="351"/>
      <c r="P584" s="351"/>
      <c r="Q584" s="351"/>
      <c r="R584" s="351"/>
      <c r="S584" s="351"/>
      <c r="T584" s="351"/>
      <c r="U584" s="351"/>
      <c r="V584" s="351"/>
      <c r="W584" s="351"/>
      <c r="X584" s="351"/>
      <c r="Y584" s="351"/>
      <c r="Z584" s="351"/>
      <c r="AA584" s="351"/>
    </row>
    <row r="585" spans="1:27" ht="15.75">
      <c r="A585" s="350"/>
      <c r="B585" s="350"/>
      <c r="C585" s="350"/>
      <c r="D585" s="351"/>
      <c r="E585" s="351"/>
      <c r="F585" s="351"/>
      <c r="G585" s="351"/>
      <c r="H585" s="351"/>
      <c r="I585" s="351"/>
      <c r="J585" s="351"/>
      <c r="K585" s="351"/>
      <c r="L585" s="351"/>
      <c r="M585" s="351"/>
      <c r="N585" s="351"/>
      <c r="O585" s="351"/>
      <c r="P585" s="351"/>
      <c r="Q585" s="351"/>
      <c r="R585" s="351"/>
      <c r="S585" s="351"/>
      <c r="T585" s="351"/>
      <c r="U585" s="351"/>
      <c r="V585" s="351"/>
      <c r="W585" s="351"/>
      <c r="X585" s="351"/>
      <c r="Y585" s="351"/>
      <c r="Z585" s="351"/>
      <c r="AA585" s="351"/>
    </row>
    <row r="586" spans="1:27" ht="15.75">
      <c r="A586" s="350"/>
      <c r="B586" s="350"/>
      <c r="C586" s="350"/>
      <c r="D586" s="351"/>
      <c r="E586" s="351"/>
      <c r="F586" s="351"/>
      <c r="G586" s="351"/>
      <c r="H586" s="351"/>
      <c r="I586" s="351"/>
      <c r="J586" s="351"/>
      <c r="K586" s="351"/>
      <c r="L586" s="351"/>
      <c r="M586" s="351"/>
      <c r="N586" s="351"/>
      <c r="O586" s="351"/>
      <c r="P586" s="351"/>
      <c r="Q586" s="351"/>
      <c r="R586" s="351"/>
      <c r="S586" s="351"/>
      <c r="T586" s="351"/>
      <c r="U586" s="351"/>
      <c r="V586" s="351"/>
      <c r="W586" s="351"/>
      <c r="X586" s="351"/>
      <c r="Y586" s="351"/>
      <c r="Z586" s="351"/>
      <c r="AA586" s="351"/>
    </row>
    <row r="587" spans="1:27" ht="15.75">
      <c r="A587" s="350"/>
      <c r="B587" s="350"/>
      <c r="C587" s="350"/>
      <c r="D587" s="351"/>
      <c r="E587" s="351"/>
      <c r="F587" s="351"/>
      <c r="G587" s="351"/>
      <c r="H587" s="351"/>
      <c r="I587" s="351"/>
      <c r="J587" s="351"/>
      <c r="K587" s="351"/>
      <c r="L587" s="351"/>
      <c r="M587" s="351"/>
      <c r="N587" s="351"/>
      <c r="O587" s="351"/>
      <c r="P587" s="351"/>
      <c r="Q587" s="351"/>
      <c r="R587" s="351"/>
      <c r="S587" s="351"/>
      <c r="T587" s="351"/>
      <c r="U587" s="351"/>
      <c r="V587" s="351"/>
      <c r="W587" s="351"/>
      <c r="X587" s="351"/>
      <c r="Y587" s="351"/>
      <c r="Z587" s="351"/>
      <c r="AA587" s="351"/>
    </row>
    <row r="588" spans="1:27" ht="15.75">
      <c r="A588" s="350"/>
      <c r="B588" s="350"/>
      <c r="C588" s="350"/>
      <c r="D588" s="351"/>
      <c r="E588" s="351"/>
      <c r="F588" s="351"/>
      <c r="G588" s="351"/>
      <c r="H588" s="351"/>
      <c r="I588" s="351"/>
      <c r="J588" s="351"/>
      <c r="K588" s="351"/>
      <c r="L588" s="351"/>
      <c r="M588" s="351"/>
      <c r="N588" s="351"/>
      <c r="O588" s="351"/>
      <c r="P588" s="351"/>
      <c r="Q588" s="351"/>
      <c r="R588" s="351"/>
      <c r="S588" s="351"/>
      <c r="T588" s="351"/>
      <c r="U588" s="351"/>
      <c r="V588" s="351"/>
      <c r="W588" s="351"/>
      <c r="X588" s="351"/>
      <c r="Y588" s="351"/>
      <c r="Z588" s="351"/>
      <c r="AA588" s="351"/>
    </row>
    <row r="589" spans="1:27" ht="15.75">
      <c r="A589" s="350"/>
      <c r="B589" s="350"/>
      <c r="C589" s="350"/>
      <c r="D589" s="351"/>
      <c r="E589" s="351"/>
      <c r="F589" s="351"/>
      <c r="G589" s="351"/>
      <c r="H589" s="351"/>
      <c r="I589" s="351"/>
      <c r="J589" s="351"/>
      <c r="K589" s="351"/>
      <c r="L589" s="351"/>
      <c r="M589" s="351"/>
      <c r="N589" s="351"/>
      <c r="O589" s="351"/>
      <c r="P589" s="351"/>
      <c r="Q589" s="351"/>
      <c r="R589" s="351"/>
      <c r="S589" s="351"/>
      <c r="T589" s="351"/>
      <c r="U589" s="351"/>
      <c r="V589" s="351"/>
      <c r="W589" s="351"/>
      <c r="X589" s="351"/>
      <c r="Y589" s="351"/>
      <c r="Z589" s="351"/>
      <c r="AA589" s="351"/>
    </row>
    <row r="590" spans="1:27" ht="15.75">
      <c r="A590" s="350"/>
      <c r="B590" s="350"/>
      <c r="C590" s="350"/>
      <c r="D590" s="351"/>
      <c r="E590" s="351"/>
      <c r="F590" s="351"/>
      <c r="G590" s="351"/>
      <c r="H590" s="351"/>
      <c r="I590" s="351"/>
      <c r="J590" s="351"/>
      <c r="K590" s="351"/>
      <c r="L590" s="351"/>
      <c r="M590" s="351"/>
      <c r="N590" s="351"/>
      <c r="O590" s="351"/>
      <c r="P590" s="351"/>
      <c r="Q590" s="351"/>
      <c r="R590" s="351"/>
      <c r="S590" s="351"/>
      <c r="T590" s="351"/>
      <c r="U590" s="351"/>
      <c r="V590" s="351"/>
      <c r="W590" s="351"/>
      <c r="X590" s="351"/>
      <c r="Y590" s="351"/>
      <c r="Z590" s="351"/>
      <c r="AA590" s="351"/>
    </row>
    <row r="591" spans="1:27" ht="15.75">
      <c r="A591" s="350"/>
      <c r="B591" s="350"/>
      <c r="C591" s="350"/>
      <c r="D591" s="351"/>
      <c r="E591" s="351"/>
      <c r="F591" s="351"/>
      <c r="G591" s="351"/>
      <c r="H591" s="351"/>
      <c r="I591" s="351"/>
      <c r="J591" s="351"/>
      <c r="K591" s="351"/>
      <c r="L591" s="351"/>
      <c r="M591" s="351"/>
      <c r="N591" s="351"/>
      <c r="O591" s="351"/>
      <c r="P591" s="351"/>
      <c r="Q591" s="351"/>
      <c r="R591" s="351"/>
      <c r="S591" s="351"/>
      <c r="T591" s="351"/>
      <c r="U591" s="351"/>
      <c r="V591" s="351"/>
      <c r="W591" s="351"/>
      <c r="X591" s="351"/>
      <c r="Y591" s="351"/>
      <c r="Z591" s="351"/>
      <c r="AA591" s="351"/>
    </row>
    <row r="592" spans="1:27" ht="15.75">
      <c r="A592" s="350"/>
      <c r="B592" s="350"/>
      <c r="C592" s="350"/>
      <c r="D592" s="351"/>
      <c r="E592" s="351"/>
      <c r="F592" s="351"/>
      <c r="G592" s="351"/>
      <c r="H592" s="351"/>
      <c r="I592" s="351"/>
      <c r="J592" s="351"/>
      <c r="K592" s="351"/>
      <c r="L592" s="351"/>
      <c r="M592" s="351"/>
      <c r="N592" s="351"/>
      <c r="O592" s="351"/>
      <c r="P592" s="351"/>
      <c r="Q592" s="351"/>
      <c r="R592" s="351"/>
      <c r="S592" s="351"/>
      <c r="T592" s="351"/>
      <c r="U592" s="351"/>
      <c r="V592" s="351"/>
      <c r="W592" s="351"/>
      <c r="X592" s="351"/>
      <c r="Y592" s="351"/>
      <c r="Z592" s="351"/>
      <c r="AA592" s="351"/>
    </row>
    <row r="593" spans="1:27" ht="15.75">
      <c r="A593" s="350"/>
      <c r="B593" s="350"/>
      <c r="C593" s="350"/>
      <c r="D593" s="351"/>
      <c r="E593" s="351"/>
      <c r="F593" s="351"/>
      <c r="G593" s="351"/>
      <c r="H593" s="351"/>
      <c r="I593" s="351"/>
      <c r="J593" s="351"/>
      <c r="K593" s="351"/>
      <c r="L593" s="351"/>
      <c r="M593" s="351"/>
      <c r="N593" s="351"/>
      <c r="O593" s="351"/>
      <c r="P593" s="351"/>
      <c r="Q593" s="351"/>
      <c r="R593" s="351"/>
      <c r="S593" s="351"/>
      <c r="T593" s="351"/>
      <c r="U593" s="351"/>
      <c r="V593" s="351"/>
      <c r="W593" s="351"/>
      <c r="X593" s="351"/>
      <c r="Y593" s="351"/>
      <c r="Z593" s="351"/>
      <c r="AA593" s="351"/>
    </row>
    <row r="594" spans="1:27" ht="15.75">
      <c r="A594" s="350"/>
      <c r="B594" s="350"/>
      <c r="C594" s="350"/>
      <c r="D594" s="351"/>
      <c r="E594" s="351"/>
      <c r="F594" s="351"/>
      <c r="G594" s="351"/>
      <c r="H594" s="351"/>
      <c r="I594" s="351"/>
      <c r="J594" s="351"/>
      <c r="K594" s="351"/>
      <c r="L594" s="351"/>
      <c r="M594" s="351"/>
      <c r="N594" s="351"/>
      <c r="O594" s="351"/>
      <c r="P594" s="351"/>
      <c r="Q594" s="351"/>
      <c r="R594" s="351"/>
      <c r="S594" s="351"/>
      <c r="T594" s="351"/>
      <c r="U594" s="351"/>
      <c r="V594" s="351"/>
      <c r="W594" s="351"/>
      <c r="X594" s="351"/>
      <c r="Y594" s="351"/>
      <c r="Z594" s="351"/>
      <c r="AA594" s="351"/>
    </row>
    <row r="595" spans="1:27" ht="15.75">
      <c r="A595" s="350"/>
      <c r="B595" s="350"/>
      <c r="C595" s="350"/>
      <c r="D595" s="351"/>
      <c r="E595" s="351"/>
      <c r="F595" s="351"/>
      <c r="G595" s="351"/>
      <c r="H595" s="351"/>
      <c r="I595" s="351"/>
      <c r="J595" s="351"/>
      <c r="K595" s="351"/>
      <c r="L595" s="351"/>
      <c r="M595" s="351"/>
      <c r="N595" s="351"/>
      <c r="O595" s="351"/>
      <c r="P595" s="351"/>
      <c r="Q595" s="351"/>
      <c r="R595" s="351"/>
      <c r="S595" s="351"/>
      <c r="T595" s="351"/>
      <c r="U595" s="351"/>
      <c r="V595" s="351"/>
      <c r="W595" s="351"/>
      <c r="X595" s="351"/>
      <c r="Y595" s="351"/>
      <c r="Z595" s="351"/>
      <c r="AA595" s="351"/>
    </row>
    <row r="596" spans="1:27" ht="15.75">
      <c r="A596" s="350"/>
      <c r="B596" s="350"/>
      <c r="C596" s="350"/>
      <c r="D596" s="351"/>
      <c r="E596" s="351"/>
      <c r="F596" s="351"/>
      <c r="G596" s="351"/>
      <c r="H596" s="351"/>
      <c r="I596" s="351"/>
      <c r="J596" s="351"/>
      <c r="K596" s="351"/>
      <c r="L596" s="351"/>
      <c r="M596" s="351"/>
      <c r="N596" s="351"/>
      <c r="O596" s="351"/>
      <c r="P596" s="351"/>
      <c r="Q596" s="351"/>
      <c r="R596" s="351"/>
      <c r="S596" s="351"/>
      <c r="T596" s="351"/>
      <c r="U596" s="351"/>
      <c r="V596" s="351"/>
      <c r="W596" s="351"/>
      <c r="X596" s="351"/>
      <c r="Y596" s="351"/>
      <c r="Z596" s="351"/>
      <c r="AA596" s="351"/>
    </row>
    <row r="597" spans="1:27" ht="15.75">
      <c r="A597" s="350"/>
      <c r="B597" s="350"/>
      <c r="C597" s="350"/>
      <c r="D597" s="351"/>
      <c r="E597" s="351"/>
      <c r="F597" s="351"/>
      <c r="G597" s="351"/>
      <c r="H597" s="351"/>
      <c r="I597" s="351"/>
      <c r="J597" s="351"/>
      <c r="K597" s="351"/>
      <c r="L597" s="351"/>
      <c r="M597" s="351"/>
      <c r="N597" s="351"/>
      <c r="O597" s="351"/>
      <c r="P597" s="351"/>
      <c r="Q597" s="351"/>
      <c r="R597" s="351"/>
      <c r="S597" s="351"/>
      <c r="T597" s="351"/>
      <c r="U597" s="351"/>
      <c r="V597" s="351"/>
      <c r="W597" s="351"/>
      <c r="X597" s="351"/>
      <c r="Y597" s="351"/>
      <c r="Z597" s="351"/>
      <c r="AA597" s="351"/>
    </row>
    <row r="598" spans="1:27" ht="15.75">
      <c r="A598" s="350"/>
      <c r="B598" s="350"/>
      <c r="C598" s="350"/>
      <c r="D598" s="351"/>
      <c r="E598" s="351"/>
      <c r="F598" s="351"/>
      <c r="G598" s="351"/>
      <c r="H598" s="351"/>
      <c r="I598" s="351"/>
      <c r="J598" s="351"/>
      <c r="K598" s="351"/>
      <c r="L598" s="351"/>
      <c r="M598" s="351"/>
      <c r="N598" s="351"/>
      <c r="O598" s="351"/>
      <c r="P598" s="351"/>
      <c r="Q598" s="351"/>
      <c r="R598" s="351"/>
      <c r="S598" s="351"/>
      <c r="T598" s="351"/>
      <c r="U598" s="351"/>
      <c r="V598" s="351"/>
      <c r="W598" s="351"/>
      <c r="X598" s="351"/>
      <c r="Y598" s="351"/>
      <c r="Z598" s="351"/>
      <c r="AA598" s="351"/>
    </row>
    <row r="599" spans="1:27" ht="15.75">
      <c r="A599" s="350"/>
      <c r="B599" s="350"/>
      <c r="C599" s="350"/>
      <c r="D599" s="351"/>
      <c r="E599" s="351"/>
      <c r="F599" s="351"/>
      <c r="G599" s="351"/>
      <c r="H599" s="351"/>
      <c r="I599" s="351"/>
      <c r="J599" s="351"/>
      <c r="K599" s="351"/>
      <c r="L599" s="351"/>
      <c r="M599" s="351"/>
      <c r="N599" s="351"/>
      <c r="O599" s="351"/>
      <c r="P599" s="351"/>
      <c r="Q599" s="351"/>
      <c r="R599" s="351"/>
      <c r="S599" s="351"/>
      <c r="T599" s="351"/>
      <c r="U599" s="351"/>
      <c r="V599" s="351"/>
      <c r="W599" s="351"/>
      <c r="X599" s="351"/>
      <c r="Y599" s="351"/>
      <c r="Z599" s="351"/>
      <c r="AA599" s="351"/>
    </row>
    <row r="600" spans="1:27" ht="15.75">
      <c r="A600" s="350"/>
      <c r="B600" s="350"/>
      <c r="C600" s="350"/>
      <c r="D600" s="351"/>
      <c r="E600" s="351"/>
      <c r="F600" s="351"/>
      <c r="G600" s="351"/>
      <c r="H600" s="351"/>
      <c r="I600" s="351"/>
      <c r="J600" s="351"/>
      <c r="K600" s="351"/>
      <c r="L600" s="351"/>
      <c r="M600" s="351"/>
      <c r="N600" s="351"/>
      <c r="O600" s="351"/>
      <c r="P600" s="351"/>
      <c r="Q600" s="351"/>
      <c r="R600" s="351"/>
      <c r="S600" s="351"/>
      <c r="T600" s="351"/>
      <c r="U600" s="351"/>
      <c r="V600" s="351"/>
      <c r="W600" s="351"/>
      <c r="X600" s="351"/>
      <c r="Y600" s="351"/>
      <c r="Z600" s="351"/>
      <c r="AA600" s="351"/>
    </row>
    <row r="601" spans="1:27" ht="15.75">
      <c r="A601" s="350"/>
      <c r="B601" s="350"/>
      <c r="C601" s="350"/>
      <c r="D601" s="351"/>
      <c r="E601" s="351"/>
      <c r="F601" s="351"/>
      <c r="G601" s="351"/>
      <c r="H601" s="351"/>
      <c r="I601" s="351"/>
      <c r="J601" s="351"/>
      <c r="K601" s="351"/>
      <c r="L601" s="351"/>
      <c r="M601" s="351"/>
      <c r="N601" s="351"/>
      <c r="O601" s="351"/>
      <c r="P601" s="351"/>
      <c r="Q601" s="351"/>
      <c r="R601" s="351"/>
      <c r="S601" s="351"/>
      <c r="T601" s="351"/>
      <c r="U601" s="351"/>
      <c r="V601" s="351"/>
      <c r="W601" s="351"/>
      <c r="X601" s="351"/>
      <c r="Y601" s="351"/>
      <c r="Z601" s="351"/>
      <c r="AA601" s="351"/>
    </row>
    <row r="602" spans="1:27" ht="15.75">
      <c r="A602" s="350"/>
      <c r="B602" s="350"/>
      <c r="C602" s="350"/>
      <c r="D602" s="351"/>
      <c r="E602" s="351"/>
      <c r="F602" s="351"/>
      <c r="G602" s="351"/>
      <c r="H602" s="351"/>
      <c r="I602" s="351"/>
      <c r="J602" s="351"/>
      <c r="K602" s="351"/>
      <c r="L602" s="351"/>
      <c r="M602" s="351"/>
      <c r="N602" s="351"/>
      <c r="O602" s="351"/>
      <c r="P602" s="351"/>
      <c r="Q602" s="351"/>
      <c r="R602" s="351"/>
      <c r="S602" s="351"/>
      <c r="T602" s="351"/>
      <c r="U602" s="351"/>
      <c r="V602" s="351"/>
      <c r="W602" s="351"/>
      <c r="X602" s="351"/>
      <c r="Y602" s="351"/>
      <c r="Z602" s="351"/>
      <c r="AA602" s="351"/>
    </row>
    <row r="603" spans="1:27" ht="15.75">
      <c r="A603" s="350"/>
      <c r="B603" s="350"/>
      <c r="C603" s="350"/>
      <c r="D603" s="351"/>
      <c r="E603" s="351"/>
      <c r="F603" s="351"/>
      <c r="G603" s="351"/>
      <c r="H603" s="351"/>
      <c r="I603" s="351"/>
      <c r="J603" s="351"/>
      <c r="K603" s="351"/>
      <c r="L603" s="351"/>
      <c r="M603" s="351"/>
      <c r="N603" s="351"/>
      <c r="O603" s="351"/>
      <c r="P603" s="351"/>
      <c r="Q603" s="351"/>
      <c r="R603" s="351"/>
      <c r="S603" s="351"/>
      <c r="T603" s="351"/>
      <c r="U603" s="351"/>
      <c r="V603" s="351"/>
      <c r="W603" s="351"/>
      <c r="X603" s="351"/>
      <c r="Y603" s="351"/>
      <c r="Z603" s="351"/>
      <c r="AA603" s="351"/>
    </row>
    <row r="604" spans="1:27" ht="15.75">
      <c r="A604" s="350"/>
      <c r="B604" s="350"/>
      <c r="C604" s="350"/>
      <c r="D604" s="351"/>
      <c r="E604" s="351"/>
      <c r="F604" s="351"/>
      <c r="G604" s="351"/>
      <c r="H604" s="351"/>
      <c r="I604" s="351"/>
      <c r="J604" s="351"/>
      <c r="K604" s="351"/>
      <c r="L604" s="351"/>
      <c r="M604" s="351"/>
      <c r="N604" s="351"/>
      <c r="O604" s="351"/>
      <c r="P604" s="351"/>
      <c r="Q604" s="351"/>
      <c r="R604" s="351"/>
      <c r="S604" s="351"/>
      <c r="T604" s="351"/>
      <c r="U604" s="351"/>
      <c r="V604" s="351"/>
      <c r="W604" s="351"/>
      <c r="X604" s="351"/>
      <c r="Y604" s="351"/>
      <c r="Z604" s="351"/>
      <c r="AA604" s="351"/>
    </row>
    <row r="605" spans="1:27" ht="15.75">
      <c r="A605" s="350"/>
      <c r="B605" s="350"/>
      <c r="C605" s="350"/>
      <c r="D605" s="351"/>
      <c r="E605" s="351"/>
      <c r="F605" s="351"/>
      <c r="G605" s="351"/>
      <c r="H605" s="351"/>
      <c r="I605" s="351"/>
      <c r="J605" s="351"/>
      <c r="K605" s="351"/>
      <c r="L605" s="351"/>
      <c r="M605" s="351"/>
      <c r="N605" s="351"/>
      <c r="O605" s="351"/>
      <c r="P605" s="351"/>
      <c r="Q605" s="351"/>
      <c r="R605" s="351"/>
      <c r="S605" s="351"/>
      <c r="T605" s="351"/>
      <c r="U605" s="351"/>
      <c r="V605" s="351"/>
      <c r="W605" s="351"/>
      <c r="X605" s="351"/>
      <c r="Y605" s="351"/>
      <c r="Z605" s="351"/>
      <c r="AA605" s="351"/>
    </row>
    <row r="606" spans="1:27" ht="15.75">
      <c r="A606" s="350"/>
      <c r="B606" s="350"/>
      <c r="C606" s="350"/>
      <c r="D606" s="351"/>
      <c r="E606" s="351"/>
      <c r="F606" s="351"/>
      <c r="G606" s="351"/>
      <c r="H606" s="351"/>
      <c r="I606" s="351"/>
      <c r="J606" s="351"/>
      <c r="K606" s="351"/>
      <c r="L606" s="351"/>
      <c r="M606" s="351"/>
      <c r="N606" s="351"/>
      <c r="O606" s="351"/>
      <c r="P606" s="351"/>
      <c r="Q606" s="351"/>
      <c r="R606" s="351"/>
      <c r="S606" s="351"/>
      <c r="T606" s="351"/>
      <c r="U606" s="351"/>
      <c r="V606" s="351"/>
      <c r="W606" s="351"/>
      <c r="X606" s="351"/>
      <c r="Y606" s="351"/>
      <c r="Z606" s="351"/>
      <c r="AA606" s="351"/>
    </row>
    <row r="607" spans="1:27" ht="15.75">
      <c r="A607" s="350"/>
      <c r="B607" s="350"/>
      <c r="C607" s="350"/>
      <c r="D607" s="351"/>
      <c r="E607" s="351"/>
      <c r="F607" s="351"/>
      <c r="G607" s="351"/>
      <c r="H607" s="351"/>
      <c r="I607" s="351"/>
      <c r="J607" s="351"/>
      <c r="K607" s="351"/>
      <c r="L607" s="351"/>
      <c r="M607" s="351"/>
      <c r="N607" s="351"/>
      <c r="O607" s="351"/>
      <c r="P607" s="351"/>
      <c r="Q607" s="351"/>
      <c r="R607" s="351"/>
      <c r="S607" s="351"/>
      <c r="T607" s="351"/>
      <c r="U607" s="351"/>
      <c r="V607" s="351"/>
      <c r="W607" s="351"/>
      <c r="X607" s="351"/>
      <c r="Y607" s="351"/>
      <c r="Z607" s="351"/>
      <c r="AA607" s="351"/>
    </row>
    <row r="608" spans="1:27" ht="15.75">
      <c r="A608" s="350"/>
      <c r="B608" s="350"/>
      <c r="C608" s="350"/>
      <c r="D608" s="351"/>
      <c r="E608" s="351"/>
      <c r="F608" s="351"/>
      <c r="G608" s="351"/>
      <c r="H608" s="351"/>
      <c r="I608" s="351"/>
      <c r="J608" s="351"/>
      <c r="K608" s="351"/>
      <c r="L608" s="351"/>
      <c r="M608" s="351"/>
      <c r="N608" s="351"/>
      <c r="O608" s="351"/>
      <c r="P608" s="351"/>
      <c r="Q608" s="351"/>
      <c r="R608" s="351"/>
      <c r="S608" s="351"/>
      <c r="T608" s="351"/>
      <c r="U608" s="351"/>
      <c r="V608" s="351"/>
      <c r="W608" s="351"/>
      <c r="X608" s="351"/>
      <c r="Y608" s="351"/>
      <c r="Z608" s="351"/>
      <c r="AA608" s="351"/>
    </row>
    <row r="609" spans="1:27" ht="15.75">
      <c r="A609" s="350"/>
      <c r="B609" s="350"/>
      <c r="C609" s="350"/>
      <c r="D609" s="351"/>
      <c r="E609" s="351"/>
      <c r="F609" s="351"/>
      <c r="G609" s="351"/>
      <c r="H609" s="351"/>
      <c r="I609" s="351"/>
      <c r="J609" s="351"/>
      <c r="K609" s="351"/>
      <c r="L609" s="351"/>
      <c r="M609" s="351"/>
      <c r="N609" s="351"/>
      <c r="O609" s="351"/>
      <c r="P609" s="351"/>
      <c r="Q609" s="351"/>
      <c r="R609" s="351"/>
      <c r="S609" s="351"/>
      <c r="T609" s="351"/>
      <c r="U609" s="351"/>
      <c r="V609" s="351"/>
      <c r="W609" s="351"/>
      <c r="X609" s="351"/>
      <c r="Y609" s="351"/>
      <c r="Z609" s="351"/>
      <c r="AA609" s="351"/>
    </row>
    <row r="610" spans="1:27" ht="15.75">
      <c r="A610" s="350"/>
      <c r="B610" s="350"/>
      <c r="C610" s="350"/>
      <c r="D610" s="351"/>
      <c r="E610" s="351"/>
      <c r="F610" s="351"/>
      <c r="G610" s="351"/>
      <c r="H610" s="351"/>
      <c r="I610" s="351"/>
      <c r="J610" s="351"/>
      <c r="K610" s="351"/>
      <c r="L610" s="351"/>
      <c r="M610" s="351"/>
      <c r="N610" s="351"/>
      <c r="O610" s="351"/>
      <c r="P610" s="351"/>
      <c r="Q610" s="351"/>
      <c r="R610" s="351"/>
      <c r="S610" s="351"/>
      <c r="T610" s="351"/>
      <c r="U610" s="351"/>
      <c r="V610" s="351"/>
      <c r="W610" s="351"/>
      <c r="X610" s="351"/>
      <c r="Y610" s="351"/>
      <c r="Z610" s="351"/>
      <c r="AA610" s="351"/>
    </row>
    <row r="611" spans="1:27" ht="15.75">
      <c r="A611" s="350"/>
      <c r="B611" s="350"/>
      <c r="C611" s="350"/>
      <c r="D611" s="351"/>
      <c r="E611" s="351"/>
      <c r="F611" s="351"/>
      <c r="G611" s="351"/>
      <c r="H611" s="351"/>
      <c r="I611" s="351"/>
      <c r="J611" s="351"/>
      <c r="K611" s="351"/>
      <c r="L611" s="351"/>
      <c r="M611" s="351"/>
      <c r="N611" s="351"/>
      <c r="O611" s="351"/>
      <c r="P611" s="351"/>
      <c r="Q611" s="351"/>
      <c r="R611" s="351"/>
      <c r="S611" s="351"/>
      <c r="T611" s="351"/>
      <c r="U611" s="351"/>
      <c r="V611" s="351"/>
      <c r="W611" s="351"/>
      <c r="X611" s="351"/>
      <c r="Y611" s="351"/>
      <c r="Z611" s="351"/>
      <c r="AA611" s="351"/>
    </row>
    <row r="612" spans="1:27" ht="15.75">
      <c r="A612" s="350"/>
      <c r="B612" s="350"/>
      <c r="C612" s="350"/>
      <c r="D612" s="351"/>
      <c r="E612" s="351"/>
      <c r="F612" s="351"/>
      <c r="G612" s="351"/>
      <c r="H612" s="351"/>
      <c r="I612" s="351"/>
      <c r="J612" s="351"/>
      <c r="K612" s="351"/>
      <c r="L612" s="351"/>
      <c r="M612" s="351"/>
      <c r="N612" s="351"/>
      <c r="O612" s="351"/>
      <c r="P612" s="351"/>
      <c r="Q612" s="351"/>
      <c r="R612" s="351"/>
      <c r="S612" s="351"/>
      <c r="T612" s="351"/>
      <c r="U612" s="351"/>
      <c r="V612" s="351"/>
      <c r="W612" s="351"/>
      <c r="X612" s="351"/>
      <c r="Y612" s="351"/>
      <c r="Z612" s="351"/>
      <c r="AA612" s="351"/>
    </row>
    <row r="613" spans="1:27" ht="15.75">
      <c r="A613" s="350"/>
      <c r="B613" s="350"/>
      <c r="C613" s="350"/>
      <c r="D613" s="351"/>
      <c r="E613" s="351"/>
      <c r="F613" s="351"/>
      <c r="G613" s="351"/>
      <c r="H613" s="351"/>
      <c r="I613" s="351"/>
      <c r="J613" s="351"/>
      <c r="K613" s="351"/>
      <c r="L613" s="351"/>
      <c r="M613" s="351"/>
      <c r="N613" s="351"/>
      <c r="O613" s="351"/>
      <c r="P613" s="351"/>
      <c r="Q613" s="351"/>
      <c r="R613" s="351"/>
      <c r="S613" s="351"/>
      <c r="T613" s="351"/>
      <c r="U613" s="351"/>
      <c r="V613" s="351"/>
      <c r="W613" s="351"/>
      <c r="X613" s="351"/>
      <c r="Y613" s="351"/>
      <c r="Z613" s="351"/>
      <c r="AA613" s="351"/>
    </row>
    <row r="614" spans="1:27" ht="15.75">
      <c r="A614" s="350"/>
      <c r="B614" s="350"/>
      <c r="C614" s="350"/>
      <c r="D614" s="351"/>
      <c r="E614" s="351"/>
      <c r="F614" s="351"/>
      <c r="G614" s="351"/>
      <c r="H614" s="351"/>
      <c r="I614" s="351"/>
      <c r="J614" s="351"/>
      <c r="K614" s="351"/>
      <c r="L614" s="351"/>
      <c r="M614" s="351"/>
      <c r="N614" s="351"/>
      <c r="O614" s="351"/>
      <c r="P614" s="351"/>
      <c r="Q614" s="351"/>
      <c r="R614" s="351"/>
      <c r="S614" s="351"/>
      <c r="T614" s="351"/>
      <c r="U614" s="351"/>
      <c r="V614" s="351"/>
      <c r="W614" s="351"/>
      <c r="X614" s="351"/>
      <c r="Y614" s="351"/>
      <c r="Z614" s="351"/>
      <c r="AA614" s="351"/>
    </row>
    <row r="615" spans="1:27" ht="15.75">
      <c r="A615" s="350"/>
      <c r="B615" s="350"/>
      <c r="C615" s="350"/>
      <c r="D615" s="351"/>
      <c r="E615" s="351"/>
      <c r="F615" s="351"/>
      <c r="G615" s="351"/>
      <c r="H615" s="351"/>
      <c r="I615" s="351"/>
      <c r="J615" s="351"/>
      <c r="K615" s="351"/>
      <c r="L615" s="351"/>
      <c r="M615" s="351"/>
      <c r="N615" s="351"/>
      <c r="O615" s="351"/>
      <c r="P615" s="351"/>
      <c r="Q615" s="351"/>
      <c r="R615" s="351"/>
      <c r="S615" s="351"/>
      <c r="T615" s="351"/>
      <c r="U615" s="351"/>
      <c r="V615" s="351"/>
      <c r="W615" s="351"/>
      <c r="X615" s="351"/>
      <c r="Y615" s="351"/>
      <c r="Z615" s="351"/>
      <c r="AA615" s="351"/>
    </row>
    <row r="616" spans="1:27" ht="15.75">
      <c r="A616" s="350"/>
      <c r="B616" s="350"/>
      <c r="C616" s="350"/>
      <c r="D616" s="351"/>
      <c r="E616" s="351"/>
      <c r="F616" s="351"/>
      <c r="G616" s="351"/>
      <c r="H616" s="351"/>
      <c r="I616" s="351"/>
      <c r="J616" s="351"/>
      <c r="K616" s="351"/>
      <c r="L616" s="351"/>
      <c r="M616" s="351"/>
      <c r="N616" s="351"/>
      <c r="O616" s="351"/>
      <c r="P616" s="351"/>
      <c r="Q616" s="351"/>
      <c r="R616" s="351"/>
      <c r="S616" s="351"/>
      <c r="T616" s="351"/>
      <c r="U616" s="351"/>
      <c r="V616" s="351"/>
      <c r="W616" s="351"/>
      <c r="X616" s="351"/>
      <c r="Y616" s="351"/>
      <c r="Z616" s="351"/>
      <c r="AA616" s="351"/>
    </row>
    <row r="617" spans="1:27" ht="15.75">
      <c r="A617" s="350"/>
      <c r="B617" s="350"/>
      <c r="C617" s="350"/>
      <c r="D617" s="351"/>
      <c r="E617" s="351"/>
      <c r="F617" s="351"/>
      <c r="G617" s="351"/>
      <c r="H617" s="351"/>
      <c r="I617" s="351"/>
      <c r="J617" s="351"/>
      <c r="K617" s="351"/>
      <c r="L617" s="351"/>
      <c r="M617" s="351"/>
      <c r="N617" s="351"/>
      <c r="O617" s="351"/>
      <c r="P617" s="351"/>
      <c r="Q617" s="351"/>
      <c r="R617" s="351"/>
      <c r="S617" s="351"/>
      <c r="T617" s="351"/>
      <c r="U617" s="351"/>
      <c r="V617" s="351"/>
      <c r="W617" s="351"/>
      <c r="X617" s="351"/>
      <c r="Y617" s="351"/>
      <c r="Z617" s="351"/>
      <c r="AA617" s="351"/>
    </row>
    <row r="618" spans="1:27" ht="15.75">
      <c r="A618" s="350"/>
      <c r="B618" s="350"/>
      <c r="C618" s="350"/>
      <c r="D618" s="351"/>
      <c r="E618" s="351"/>
      <c r="F618" s="351"/>
      <c r="G618" s="351"/>
      <c r="H618" s="351"/>
      <c r="I618" s="351"/>
      <c r="J618" s="351"/>
      <c r="K618" s="351"/>
      <c r="L618" s="351"/>
      <c r="M618" s="351"/>
      <c r="N618" s="351"/>
      <c r="O618" s="351"/>
      <c r="P618" s="351"/>
      <c r="Q618" s="351"/>
      <c r="R618" s="351"/>
      <c r="S618" s="351"/>
      <c r="T618" s="351"/>
      <c r="U618" s="351"/>
      <c r="V618" s="351"/>
      <c r="W618" s="351"/>
      <c r="X618" s="351"/>
      <c r="Y618" s="351"/>
      <c r="Z618" s="351"/>
      <c r="AA618" s="351"/>
    </row>
    <row r="619" spans="1:27" ht="15.75">
      <c r="A619" s="350"/>
      <c r="B619" s="350"/>
      <c r="C619" s="350"/>
      <c r="D619" s="351"/>
      <c r="E619" s="351"/>
      <c r="F619" s="351"/>
      <c r="G619" s="351"/>
      <c r="H619" s="351"/>
      <c r="I619" s="351"/>
      <c r="J619" s="351"/>
      <c r="K619" s="351"/>
      <c r="L619" s="351"/>
      <c r="M619" s="351"/>
      <c r="N619" s="351"/>
      <c r="O619" s="351"/>
      <c r="P619" s="351"/>
      <c r="Q619" s="351"/>
      <c r="R619" s="351"/>
      <c r="S619" s="351"/>
      <c r="T619" s="351"/>
      <c r="U619" s="351"/>
      <c r="V619" s="351"/>
      <c r="W619" s="351"/>
      <c r="X619" s="351"/>
      <c r="Y619" s="351"/>
      <c r="Z619" s="351"/>
      <c r="AA619" s="351"/>
    </row>
    <row r="620" spans="1:27" ht="15.75">
      <c r="A620" s="350"/>
      <c r="B620" s="350"/>
      <c r="C620" s="350"/>
      <c r="D620" s="351"/>
      <c r="E620" s="351"/>
      <c r="F620" s="351"/>
      <c r="G620" s="351"/>
      <c r="H620" s="351"/>
      <c r="I620" s="351"/>
      <c r="J620" s="351"/>
      <c r="K620" s="351"/>
      <c r="L620" s="351"/>
      <c r="M620" s="351"/>
      <c r="N620" s="351"/>
      <c r="O620" s="351"/>
      <c r="P620" s="351"/>
      <c r="Q620" s="351"/>
      <c r="R620" s="351"/>
      <c r="S620" s="351"/>
      <c r="T620" s="351"/>
      <c r="U620" s="351"/>
      <c r="V620" s="351"/>
      <c r="W620" s="351"/>
      <c r="X620" s="351"/>
      <c r="Y620" s="351"/>
      <c r="Z620" s="351"/>
      <c r="AA620" s="351"/>
    </row>
    <row r="621" spans="1:27" ht="15.75">
      <c r="A621" s="350"/>
      <c r="B621" s="350"/>
      <c r="C621" s="350"/>
      <c r="D621" s="351"/>
      <c r="E621" s="351"/>
      <c r="F621" s="351"/>
      <c r="G621" s="351"/>
      <c r="H621" s="351"/>
      <c r="I621" s="351"/>
      <c r="J621" s="351"/>
      <c r="K621" s="351"/>
      <c r="L621" s="351"/>
      <c r="M621" s="351"/>
      <c r="N621" s="351"/>
      <c r="O621" s="351"/>
      <c r="P621" s="351"/>
      <c r="Q621" s="351"/>
      <c r="R621" s="351"/>
      <c r="S621" s="351"/>
      <c r="T621" s="351"/>
      <c r="U621" s="351"/>
      <c r="V621" s="351"/>
      <c r="W621" s="351"/>
      <c r="X621" s="351"/>
      <c r="Y621" s="351"/>
      <c r="Z621" s="351"/>
      <c r="AA621" s="351"/>
    </row>
    <row r="622" spans="1:27" ht="15.75">
      <c r="A622" s="350"/>
      <c r="B622" s="350"/>
      <c r="C622" s="350"/>
      <c r="D622" s="351"/>
      <c r="E622" s="351"/>
      <c r="F622" s="351"/>
      <c r="G622" s="351"/>
      <c r="H622" s="351"/>
      <c r="I622" s="351"/>
      <c r="J622" s="351"/>
      <c r="K622" s="351"/>
      <c r="L622" s="351"/>
      <c r="M622" s="351"/>
      <c r="N622" s="351"/>
      <c r="O622" s="351"/>
      <c r="P622" s="351"/>
      <c r="Q622" s="351"/>
      <c r="R622" s="351"/>
      <c r="S622" s="351"/>
      <c r="T622" s="351"/>
      <c r="U622" s="351"/>
      <c r="V622" s="351"/>
      <c r="W622" s="351"/>
      <c r="X622" s="351"/>
      <c r="Y622" s="351"/>
      <c r="Z622" s="351"/>
      <c r="AA622" s="351"/>
    </row>
    <row r="623" spans="1:27" ht="15.75">
      <c r="A623" s="350"/>
      <c r="B623" s="350"/>
      <c r="C623" s="350"/>
      <c r="D623" s="351"/>
      <c r="E623" s="351"/>
      <c r="F623" s="351"/>
      <c r="G623" s="351"/>
      <c r="H623" s="351"/>
      <c r="I623" s="351"/>
      <c r="J623" s="351"/>
      <c r="K623" s="351"/>
      <c r="L623" s="351"/>
      <c r="M623" s="351"/>
      <c r="N623" s="351"/>
      <c r="O623" s="351"/>
      <c r="P623" s="351"/>
      <c r="Q623" s="351"/>
      <c r="R623" s="351"/>
      <c r="S623" s="351"/>
      <c r="T623" s="351"/>
      <c r="U623" s="351"/>
      <c r="V623" s="351"/>
      <c r="W623" s="351"/>
      <c r="X623" s="351"/>
      <c r="Y623" s="351"/>
      <c r="Z623" s="351"/>
      <c r="AA623" s="351"/>
    </row>
    <row r="624" spans="1:27" ht="15.75">
      <c r="A624" s="350"/>
      <c r="B624" s="350"/>
      <c r="C624" s="350"/>
      <c r="D624" s="351"/>
      <c r="E624" s="351"/>
      <c r="F624" s="351"/>
      <c r="G624" s="351"/>
      <c r="H624" s="351"/>
      <c r="I624" s="351"/>
      <c r="J624" s="351"/>
      <c r="K624" s="351"/>
      <c r="L624" s="351"/>
      <c r="M624" s="351"/>
      <c r="N624" s="351"/>
      <c r="O624" s="351"/>
      <c r="P624" s="351"/>
      <c r="Q624" s="351"/>
      <c r="R624" s="351"/>
      <c r="S624" s="351"/>
      <c r="T624" s="351"/>
      <c r="U624" s="351"/>
      <c r="V624" s="351"/>
      <c r="W624" s="351"/>
      <c r="X624" s="351"/>
      <c r="Y624" s="351"/>
      <c r="Z624" s="351"/>
      <c r="AA624" s="351"/>
    </row>
    <row r="625" spans="1:27" ht="15.75">
      <c r="A625" s="350"/>
      <c r="B625" s="350"/>
      <c r="C625" s="350"/>
      <c r="D625" s="351"/>
      <c r="E625" s="351"/>
      <c r="F625" s="351"/>
      <c r="G625" s="351"/>
      <c r="H625" s="351"/>
      <c r="I625" s="351"/>
      <c r="J625" s="351"/>
      <c r="K625" s="351"/>
      <c r="L625" s="351"/>
      <c r="M625" s="351"/>
      <c r="N625" s="351"/>
      <c r="O625" s="351"/>
      <c r="P625" s="351"/>
      <c r="Q625" s="351"/>
      <c r="R625" s="351"/>
      <c r="S625" s="351"/>
      <c r="T625" s="351"/>
      <c r="U625" s="351"/>
      <c r="V625" s="351"/>
      <c r="W625" s="351"/>
      <c r="X625" s="351"/>
      <c r="Y625" s="351"/>
      <c r="Z625" s="351"/>
      <c r="AA625" s="351"/>
    </row>
    <row r="626" spans="1:27" ht="15.75">
      <c r="A626" s="350"/>
      <c r="B626" s="350"/>
      <c r="C626" s="350"/>
      <c r="D626" s="351"/>
      <c r="E626" s="351"/>
      <c r="F626" s="351"/>
      <c r="G626" s="351"/>
      <c r="H626" s="351"/>
      <c r="I626" s="351"/>
      <c r="J626" s="351"/>
      <c r="K626" s="351"/>
      <c r="L626" s="351"/>
      <c r="M626" s="351"/>
      <c r="N626" s="351"/>
      <c r="O626" s="351"/>
      <c r="P626" s="351"/>
      <c r="Q626" s="351"/>
      <c r="R626" s="351"/>
      <c r="S626" s="351"/>
      <c r="T626" s="351"/>
      <c r="U626" s="351"/>
      <c r="V626" s="351"/>
      <c r="W626" s="351"/>
      <c r="X626" s="351"/>
      <c r="Y626" s="351"/>
      <c r="Z626" s="351"/>
      <c r="AA626" s="351"/>
    </row>
    <row r="627" spans="1:27" ht="15.75">
      <c r="A627" s="350"/>
      <c r="B627" s="350"/>
      <c r="C627" s="350"/>
      <c r="D627" s="351"/>
      <c r="E627" s="351"/>
      <c r="F627" s="351"/>
      <c r="G627" s="351"/>
      <c r="H627" s="351"/>
      <c r="I627" s="351"/>
      <c r="J627" s="351"/>
      <c r="K627" s="351"/>
      <c r="L627" s="351"/>
      <c r="M627" s="351"/>
      <c r="N627" s="351"/>
      <c r="O627" s="351"/>
      <c r="P627" s="351"/>
      <c r="Q627" s="351"/>
      <c r="R627" s="351"/>
      <c r="S627" s="351"/>
      <c r="T627" s="351"/>
      <c r="U627" s="351"/>
      <c r="V627" s="351"/>
      <c r="W627" s="351"/>
      <c r="X627" s="351"/>
      <c r="Y627" s="351"/>
      <c r="Z627" s="351"/>
      <c r="AA627" s="351"/>
    </row>
    <row r="628" spans="1:27" ht="15.75">
      <c r="A628" s="350"/>
      <c r="B628" s="350"/>
      <c r="C628" s="350"/>
      <c r="D628" s="351"/>
      <c r="E628" s="351"/>
      <c r="F628" s="351"/>
      <c r="G628" s="351"/>
      <c r="H628" s="351"/>
      <c r="I628" s="351"/>
      <c r="J628" s="351"/>
      <c r="K628" s="351"/>
      <c r="L628" s="351"/>
      <c r="M628" s="351"/>
      <c r="N628" s="351"/>
      <c r="O628" s="351"/>
      <c r="P628" s="351"/>
      <c r="Q628" s="351"/>
      <c r="R628" s="351"/>
      <c r="S628" s="351"/>
      <c r="T628" s="351"/>
      <c r="U628" s="351"/>
      <c r="V628" s="351"/>
      <c r="W628" s="351"/>
      <c r="X628" s="351"/>
      <c r="Y628" s="351"/>
      <c r="Z628" s="351"/>
      <c r="AA628" s="351"/>
    </row>
    <row r="629" spans="1:27" ht="15.75">
      <c r="A629" s="350"/>
      <c r="B629" s="350"/>
      <c r="C629" s="350"/>
      <c r="D629" s="351"/>
      <c r="E629" s="351"/>
      <c r="F629" s="351"/>
      <c r="G629" s="351"/>
      <c r="H629" s="351"/>
      <c r="I629" s="351"/>
      <c r="J629" s="351"/>
      <c r="K629" s="351"/>
      <c r="L629" s="351"/>
      <c r="M629" s="351"/>
      <c r="N629" s="351"/>
      <c r="O629" s="351"/>
      <c r="P629" s="351"/>
      <c r="Q629" s="351"/>
      <c r="R629" s="351"/>
      <c r="S629" s="351"/>
      <c r="T629" s="351"/>
      <c r="U629" s="351"/>
      <c r="V629" s="351"/>
      <c r="W629" s="351"/>
      <c r="X629" s="351"/>
      <c r="Y629" s="351"/>
      <c r="Z629" s="351"/>
      <c r="AA629" s="351"/>
    </row>
    <row r="630" spans="1:27" ht="15.75">
      <c r="A630" s="350"/>
      <c r="B630" s="350"/>
      <c r="C630" s="350"/>
      <c r="D630" s="351"/>
      <c r="E630" s="351"/>
      <c r="F630" s="351"/>
      <c r="G630" s="351"/>
      <c r="H630" s="351"/>
      <c r="I630" s="351"/>
      <c r="J630" s="351"/>
      <c r="K630" s="351"/>
      <c r="L630" s="351"/>
      <c r="M630" s="351"/>
      <c r="N630" s="351"/>
      <c r="O630" s="351"/>
      <c r="P630" s="351"/>
      <c r="Q630" s="351"/>
      <c r="R630" s="351"/>
      <c r="S630" s="351"/>
      <c r="T630" s="351"/>
      <c r="U630" s="351"/>
      <c r="V630" s="351"/>
      <c r="W630" s="351"/>
      <c r="X630" s="351"/>
      <c r="Y630" s="351"/>
      <c r="Z630" s="351"/>
      <c r="AA630" s="351"/>
    </row>
    <row r="631" spans="1:27" ht="15.75">
      <c r="A631" s="350"/>
      <c r="B631" s="350"/>
      <c r="C631" s="350"/>
      <c r="D631" s="351"/>
      <c r="E631" s="351"/>
      <c r="F631" s="351"/>
      <c r="G631" s="351"/>
      <c r="H631" s="351"/>
      <c r="I631" s="351"/>
      <c r="J631" s="351"/>
      <c r="K631" s="351"/>
      <c r="L631" s="351"/>
      <c r="M631" s="351"/>
      <c r="N631" s="351"/>
      <c r="O631" s="351"/>
      <c r="P631" s="351"/>
      <c r="Q631" s="351"/>
      <c r="R631" s="351"/>
      <c r="S631" s="351"/>
      <c r="T631" s="351"/>
      <c r="U631" s="351"/>
      <c r="V631" s="351"/>
      <c r="W631" s="351"/>
      <c r="X631" s="351"/>
      <c r="Y631" s="351"/>
      <c r="Z631" s="351"/>
      <c r="AA631" s="351"/>
    </row>
    <row r="632" spans="1:27" ht="15.75">
      <c r="A632" s="350"/>
      <c r="B632" s="350"/>
      <c r="C632" s="350"/>
      <c r="D632" s="351"/>
      <c r="E632" s="351"/>
      <c r="F632" s="351"/>
      <c r="G632" s="351"/>
      <c r="H632" s="351"/>
      <c r="I632" s="351"/>
      <c r="J632" s="351"/>
      <c r="K632" s="351"/>
      <c r="L632" s="351"/>
      <c r="M632" s="351"/>
      <c r="N632" s="351"/>
      <c r="O632" s="351"/>
      <c r="P632" s="351"/>
      <c r="Q632" s="351"/>
      <c r="R632" s="351"/>
      <c r="S632" s="351"/>
      <c r="T632" s="351"/>
      <c r="U632" s="351"/>
      <c r="V632" s="351"/>
      <c r="W632" s="351"/>
      <c r="X632" s="351"/>
      <c r="Y632" s="351"/>
      <c r="Z632" s="351"/>
      <c r="AA632" s="351"/>
    </row>
    <row r="633" spans="1:27" ht="15.75">
      <c r="A633" s="350"/>
      <c r="B633" s="350"/>
      <c r="C633" s="350"/>
      <c r="D633" s="351"/>
      <c r="E633" s="351"/>
      <c r="F633" s="351"/>
      <c r="G633" s="351"/>
      <c r="H633" s="351"/>
      <c r="I633" s="351"/>
      <c r="J633" s="351"/>
      <c r="K633" s="351"/>
      <c r="L633" s="351"/>
      <c r="M633" s="351"/>
      <c r="N633" s="351"/>
      <c r="O633" s="351"/>
      <c r="P633" s="351"/>
      <c r="Q633" s="351"/>
      <c r="R633" s="351"/>
      <c r="S633" s="351"/>
      <c r="T633" s="351"/>
      <c r="U633" s="351"/>
      <c r="V633" s="351"/>
      <c r="W633" s="351"/>
      <c r="X633" s="351"/>
      <c r="Y633" s="351"/>
      <c r="Z633" s="351"/>
      <c r="AA633" s="351"/>
    </row>
    <row r="634" spans="1:27" ht="15.75">
      <c r="A634" s="350"/>
      <c r="B634" s="350"/>
      <c r="C634" s="350"/>
      <c r="D634" s="351"/>
      <c r="E634" s="351"/>
      <c r="F634" s="351"/>
      <c r="G634" s="351"/>
      <c r="H634" s="351"/>
      <c r="I634" s="351"/>
      <c r="J634" s="351"/>
      <c r="K634" s="351"/>
      <c r="L634" s="351"/>
      <c r="M634" s="351"/>
      <c r="N634" s="351"/>
      <c r="O634" s="351"/>
      <c r="P634" s="351"/>
      <c r="Q634" s="351"/>
      <c r="R634" s="351"/>
      <c r="S634" s="351"/>
      <c r="T634" s="351"/>
      <c r="U634" s="351"/>
      <c r="V634" s="351"/>
      <c r="W634" s="351"/>
      <c r="X634" s="351"/>
      <c r="Y634" s="351"/>
      <c r="Z634" s="351"/>
      <c r="AA634" s="351"/>
    </row>
    <row r="635" spans="1:27" ht="15.75">
      <c r="A635" s="350"/>
      <c r="B635" s="350"/>
      <c r="C635" s="350"/>
      <c r="D635" s="351"/>
      <c r="E635" s="351"/>
      <c r="F635" s="351"/>
      <c r="G635" s="351"/>
      <c r="H635" s="351"/>
      <c r="I635" s="351"/>
      <c r="J635" s="351"/>
      <c r="K635" s="351"/>
      <c r="L635" s="351"/>
      <c r="M635" s="351"/>
      <c r="N635" s="351"/>
      <c r="O635" s="351"/>
      <c r="P635" s="351"/>
      <c r="Q635" s="351"/>
      <c r="R635" s="351"/>
      <c r="S635" s="351"/>
      <c r="T635" s="351"/>
      <c r="U635" s="351"/>
      <c r="V635" s="351"/>
      <c r="W635" s="351"/>
      <c r="X635" s="351"/>
      <c r="Y635" s="351"/>
      <c r="Z635" s="351"/>
      <c r="AA635" s="351"/>
    </row>
    <row r="636" spans="1:27" ht="15.75">
      <c r="A636" s="350"/>
      <c r="B636" s="350"/>
      <c r="C636" s="350"/>
      <c r="D636" s="351"/>
      <c r="E636" s="351"/>
      <c r="F636" s="351"/>
      <c r="G636" s="351"/>
      <c r="H636" s="351"/>
      <c r="I636" s="351"/>
      <c r="J636" s="351"/>
      <c r="K636" s="351"/>
      <c r="L636" s="351"/>
      <c r="M636" s="351"/>
      <c r="N636" s="351"/>
      <c r="O636" s="351"/>
      <c r="P636" s="351"/>
      <c r="Q636" s="351"/>
      <c r="R636" s="351"/>
      <c r="S636" s="351"/>
      <c r="T636" s="351"/>
      <c r="U636" s="351"/>
      <c r="V636" s="351"/>
      <c r="W636" s="351"/>
      <c r="X636" s="351"/>
      <c r="Y636" s="351"/>
      <c r="Z636" s="351"/>
      <c r="AA636" s="351"/>
    </row>
    <row r="637" spans="1:27" ht="15.75">
      <c r="A637" s="350"/>
      <c r="B637" s="350"/>
      <c r="C637" s="350"/>
      <c r="D637" s="351"/>
      <c r="E637" s="351"/>
      <c r="F637" s="351"/>
      <c r="G637" s="351"/>
      <c r="H637" s="351"/>
      <c r="I637" s="351"/>
      <c r="J637" s="351"/>
      <c r="K637" s="351"/>
      <c r="L637" s="351"/>
      <c r="M637" s="351"/>
      <c r="N637" s="351"/>
      <c r="O637" s="351"/>
      <c r="P637" s="351"/>
      <c r="Q637" s="351"/>
      <c r="R637" s="351"/>
      <c r="S637" s="351"/>
      <c r="T637" s="351"/>
      <c r="U637" s="351"/>
      <c r="V637" s="351"/>
      <c r="W637" s="351"/>
      <c r="X637" s="351"/>
      <c r="Y637" s="351"/>
      <c r="Z637" s="351"/>
      <c r="AA637" s="351"/>
    </row>
    <row r="638" spans="1:27" ht="15.75">
      <c r="A638" s="350"/>
      <c r="B638" s="350"/>
      <c r="C638" s="350"/>
      <c r="D638" s="351"/>
      <c r="E638" s="351"/>
      <c r="F638" s="351"/>
      <c r="G638" s="351"/>
      <c r="H638" s="351"/>
      <c r="I638" s="351"/>
      <c r="J638" s="351"/>
      <c r="K638" s="351"/>
      <c r="L638" s="351"/>
      <c r="M638" s="351"/>
      <c r="N638" s="351"/>
      <c r="O638" s="351"/>
      <c r="P638" s="351"/>
      <c r="Q638" s="351"/>
      <c r="R638" s="351"/>
      <c r="S638" s="351"/>
      <c r="T638" s="351"/>
      <c r="U638" s="351"/>
      <c r="V638" s="351"/>
      <c r="W638" s="351"/>
      <c r="X638" s="351"/>
      <c r="Y638" s="351"/>
      <c r="Z638" s="351"/>
      <c r="AA638" s="351"/>
    </row>
    <row r="639" spans="1:27" ht="15.75">
      <c r="A639" s="350"/>
      <c r="B639" s="350"/>
      <c r="C639" s="350"/>
      <c r="D639" s="351"/>
      <c r="E639" s="351"/>
      <c r="F639" s="351"/>
      <c r="G639" s="351"/>
      <c r="H639" s="351"/>
      <c r="I639" s="351"/>
      <c r="J639" s="351"/>
      <c r="K639" s="351"/>
      <c r="L639" s="351"/>
      <c r="M639" s="351"/>
      <c r="N639" s="351"/>
      <c r="O639" s="351"/>
      <c r="P639" s="351"/>
      <c r="Q639" s="351"/>
      <c r="R639" s="351"/>
      <c r="S639" s="351"/>
      <c r="T639" s="351"/>
      <c r="U639" s="351"/>
      <c r="V639" s="351"/>
      <c r="W639" s="351"/>
      <c r="X639" s="351"/>
      <c r="Y639" s="351"/>
      <c r="Z639" s="351"/>
      <c r="AA639" s="351"/>
    </row>
    <row r="640" spans="1:27" ht="15.75">
      <c r="A640" s="350"/>
      <c r="B640" s="350"/>
      <c r="C640" s="350"/>
      <c r="D640" s="351"/>
      <c r="E640" s="351"/>
      <c r="F640" s="351"/>
      <c r="G640" s="351"/>
      <c r="H640" s="351"/>
      <c r="I640" s="351"/>
      <c r="J640" s="351"/>
      <c r="K640" s="351"/>
      <c r="L640" s="351"/>
      <c r="M640" s="351"/>
      <c r="N640" s="351"/>
      <c r="O640" s="351"/>
      <c r="P640" s="351"/>
      <c r="Q640" s="351"/>
      <c r="R640" s="351"/>
      <c r="S640" s="351"/>
      <c r="T640" s="351"/>
      <c r="U640" s="351"/>
      <c r="V640" s="351"/>
      <c r="W640" s="351"/>
      <c r="X640" s="351"/>
      <c r="Y640" s="351"/>
      <c r="Z640" s="351"/>
      <c r="AA640" s="351"/>
    </row>
    <row r="641" spans="1:27" ht="15.75">
      <c r="A641" s="350"/>
      <c r="B641" s="350"/>
      <c r="C641" s="350"/>
      <c r="D641" s="351"/>
      <c r="E641" s="351"/>
      <c r="F641" s="351"/>
      <c r="G641" s="351"/>
      <c r="H641" s="351"/>
      <c r="I641" s="351"/>
      <c r="J641" s="351"/>
      <c r="K641" s="351"/>
      <c r="L641" s="351"/>
      <c r="M641" s="351"/>
      <c r="N641" s="351"/>
      <c r="O641" s="351"/>
      <c r="P641" s="351"/>
      <c r="Q641" s="351"/>
      <c r="R641" s="351"/>
      <c r="S641" s="351"/>
      <c r="T641" s="351"/>
      <c r="U641" s="351"/>
      <c r="V641" s="351"/>
      <c r="W641" s="351"/>
      <c r="X641" s="351"/>
      <c r="Y641" s="351"/>
      <c r="Z641" s="351"/>
      <c r="AA641" s="351"/>
    </row>
    <row r="642" spans="1:27" ht="15.75">
      <c r="A642" s="350"/>
      <c r="B642" s="350"/>
      <c r="C642" s="350"/>
      <c r="D642" s="351"/>
      <c r="E642" s="351"/>
      <c r="F642" s="351"/>
      <c r="G642" s="351"/>
      <c r="H642" s="351"/>
      <c r="I642" s="351"/>
      <c r="J642" s="351"/>
      <c r="K642" s="351"/>
      <c r="L642" s="351"/>
      <c r="M642" s="351"/>
      <c r="N642" s="351"/>
      <c r="O642" s="351"/>
      <c r="P642" s="351"/>
      <c r="Q642" s="351"/>
      <c r="R642" s="351"/>
      <c r="S642" s="351"/>
      <c r="T642" s="351"/>
      <c r="U642" s="351"/>
      <c r="V642" s="351"/>
      <c r="W642" s="351"/>
      <c r="X642" s="351"/>
      <c r="Y642" s="351"/>
      <c r="Z642" s="351"/>
      <c r="AA642" s="351"/>
    </row>
    <row r="643" spans="1:27" ht="15.75">
      <c r="A643" s="350"/>
      <c r="B643" s="350"/>
      <c r="C643" s="350"/>
      <c r="D643" s="351"/>
      <c r="E643" s="351"/>
      <c r="F643" s="351"/>
      <c r="G643" s="351"/>
      <c r="H643" s="351"/>
      <c r="I643" s="351"/>
      <c r="J643" s="351"/>
      <c r="K643" s="351"/>
      <c r="L643" s="351"/>
      <c r="M643" s="351"/>
      <c r="N643" s="351"/>
      <c r="O643" s="351"/>
      <c r="P643" s="351"/>
      <c r="Q643" s="351"/>
      <c r="R643" s="351"/>
      <c r="S643" s="351"/>
      <c r="T643" s="351"/>
      <c r="U643" s="351"/>
      <c r="V643" s="351"/>
      <c r="W643" s="351"/>
      <c r="X643" s="351"/>
      <c r="Y643" s="351"/>
      <c r="Z643" s="351"/>
      <c r="AA643" s="351"/>
    </row>
    <row r="644" spans="1:27" ht="15.75">
      <c r="A644" s="350"/>
      <c r="B644" s="350"/>
      <c r="C644" s="350"/>
      <c r="D644" s="351"/>
      <c r="E644" s="351"/>
      <c r="F644" s="351"/>
      <c r="G644" s="351"/>
      <c r="H644" s="351"/>
      <c r="I644" s="351"/>
      <c r="J644" s="351"/>
      <c r="K644" s="351"/>
      <c r="L644" s="351"/>
      <c r="M644" s="351"/>
      <c r="N644" s="351"/>
      <c r="O644" s="351"/>
      <c r="P644" s="351"/>
      <c r="Q644" s="351"/>
      <c r="R644" s="351"/>
      <c r="S644" s="351"/>
      <c r="T644" s="351"/>
      <c r="U644" s="351"/>
      <c r="V644" s="351"/>
      <c r="W644" s="351"/>
      <c r="X644" s="351"/>
      <c r="Y644" s="351"/>
      <c r="Z644" s="351"/>
      <c r="AA644" s="351"/>
    </row>
    <row r="645" spans="1:27" ht="15.75">
      <c r="A645" s="350"/>
      <c r="B645" s="350"/>
      <c r="C645" s="350"/>
      <c r="D645" s="351"/>
      <c r="E645" s="351"/>
      <c r="F645" s="351"/>
      <c r="G645" s="351"/>
      <c r="H645" s="351"/>
      <c r="I645" s="351"/>
      <c r="J645" s="351"/>
      <c r="K645" s="351"/>
      <c r="L645" s="351"/>
      <c r="M645" s="351"/>
      <c r="N645" s="351"/>
      <c r="O645" s="351"/>
      <c r="P645" s="351"/>
      <c r="Q645" s="351"/>
      <c r="R645" s="351"/>
      <c r="S645" s="351"/>
      <c r="T645" s="351"/>
      <c r="U645" s="351"/>
      <c r="V645" s="351"/>
      <c r="W645" s="351"/>
      <c r="X645" s="351"/>
      <c r="Y645" s="351"/>
      <c r="Z645" s="351"/>
      <c r="AA645" s="351"/>
    </row>
    <row r="646" spans="1:27" ht="15.75">
      <c r="A646" s="350"/>
      <c r="B646" s="350"/>
      <c r="C646" s="350"/>
      <c r="D646" s="351"/>
      <c r="E646" s="351"/>
      <c r="F646" s="351"/>
      <c r="G646" s="351"/>
      <c r="H646" s="351"/>
      <c r="I646" s="351"/>
      <c r="J646" s="351"/>
      <c r="K646" s="351"/>
      <c r="L646" s="351"/>
      <c r="M646" s="351"/>
      <c r="N646" s="351"/>
      <c r="O646" s="351"/>
      <c r="P646" s="351"/>
      <c r="Q646" s="351"/>
      <c r="R646" s="351"/>
      <c r="S646" s="351"/>
      <c r="T646" s="351"/>
      <c r="U646" s="351"/>
      <c r="V646" s="351"/>
      <c r="W646" s="351"/>
      <c r="X646" s="351"/>
      <c r="Y646" s="351"/>
      <c r="Z646" s="351"/>
      <c r="AA646" s="351"/>
    </row>
    <row r="647" spans="1:27" ht="15.75">
      <c r="A647" s="350"/>
      <c r="B647" s="350"/>
      <c r="C647" s="350"/>
      <c r="D647" s="351"/>
      <c r="E647" s="351"/>
      <c r="F647" s="351"/>
      <c r="G647" s="351"/>
      <c r="H647" s="351"/>
      <c r="I647" s="351"/>
      <c r="J647" s="351"/>
      <c r="K647" s="351"/>
      <c r="L647" s="351"/>
      <c r="M647" s="351"/>
      <c r="N647" s="351"/>
      <c r="O647" s="351"/>
      <c r="P647" s="351"/>
      <c r="Q647" s="351"/>
      <c r="R647" s="351"/>
      <c r="S647" s="351"/>
      <c r="T647" s="351"/>
      <c r="U647" s="351"/>
      <c r="V647" s="351"/>
      <c r="W647" s="351"/>
      <c r="X647" s="351"/>
      <c r="Y647" s="351"/>
      <c r="Z647" s="351"/>
      <c r="AA647" s="351"/>
    </row>
    <row r="648" spans="1:27" ht="15.75">
      <c r="A648" s="350"/>
      <c r="B648" s="350"/>
      <c r="C648" s="350"/>
      <c r="D648" s="351"/>
      <c r="E648" s="351"/>
      <c r="F648" s="351"/>
      <c r="G648" s="351"/>
      <c r="H648" s="351"/>
      <c r="I648" s="351"/>
      <c r="J648" s="351"/>
      <c r="K648" s="351"/>
      <c r="L648" s="351"/>
      <c r="M648" s="351"/>
      <c r="N648" s="351"/>
      <c r="O648" s="351"/>
      <c r="P648" s="351"/>
      <c r="Q648" s="351"/>
      <c r="R648" s="351"/>
      <c r="S648" s="351"/>
      <c r="T648" s="351"/>
      <c r="U648" s="351"/>
      <c r="V648" s="351"/>
      <c r="W648" s="351"/>
      <c r="X648" s="351"/>
      <c r="Y648" s="351"/>
      <c r="Z648" s="351"/>
      <c r="AA648" s="351"/>
    </row>
    <row r="649" spans="1:27" ht="15.75">
      <c r="A649" s="350"/>
      <c r="B649" s="350"/>
      <c r="C649" s="350"/>
      <c r="D649" s="351"/>
      <c r="E649" s="351"/>
      <c r="F649" s="351"/>
      <c r="G649" s="351"/>
      <c r="H649" s="351"/>
      <c r="I649" s="351"/>
      <c r="J649" s="351"/>
      <c r="K649" s="351"/>
      <c r="L649" s="351"/>
      <c r="M649" s="351"/>
      <c r="N649" s="351"/>
      <c r="O649" s="351"/>
      <c r="P649" s="351"/>
      <c r="Q649" s="351"/>
      <c r="R649" s="351"/>
      <c r="S649" s="351"/>
      <c r="T649" s="351"/>
      <c r="U649" s="351"/>
      <c r="V649" s="351"/>
      <c r="W649" s="351"/>
      <c r="X649" s="351"/>
      <c r="Y649" s="351"/>
      <c r="Z649" s="351"/>
      <c r="AA649" s="351"/>
    </row>
    <row r="650" spans="1:27" ht="15.75">
      <c r="A650" s="350"/>
      <c r="B650" s="350"/>
      <c r="C650" s="350"/>
      <c r="D650" s="351"/>
      <c r="E650" s="351"/>
      <c r="F650" s="351"/>
      <c r="G650" s="351"/>
      <c r="H650" s="351"/>
      <c r="I650" s="351"/>
      <c r="J650" s="351"/>
      <c r="K650" s="351"/>
      <c r="L650" s="351"/>
      <c r="M650" s="351"/>
      <c r="N650" s="351"/>
      <c r="O650" s="351"/>
      <c r="P650" s="351"/>
      <c r="Q650" s="351"/>
      <c r="R650" s="351"/>
      <c r="S650" s="351"/>
      <c r="T650" s="351"/>
      <c r="U650" s="351"/>
      <c r="V650" s="351"/>
      <c r="W650" s="351"/>
      <c r="X650" s="351"/>
      <c r="Y650" s="351"/>
      <c r="Z650" s="351"/>
      <c r="AA650" s="351"/>
    </row>
    <row r="651" spans="1:27" ht="15.75">
      <c r="A651" s="350"/>
      <c r="B651" s="350"/>
      <c r="C651" s="350"/>
      <c r="D651" s="351"/>
      <c r="E651" s="351"/>
      <c r="F651" s="351"/>
      <c r="G651" s="351"/>
      <c r="H651" s="351"/>
      <c r="I651" s="351"/>
      <c r="J651" s="351"/>
      <c r="K651" s="351"/>
      <c r="L651" s="351"/>
      <c r="M651" s="351"/>
      <c r="N651" s="351"/>
      <c r="O651" s="351"/>
      <c r="P651" s="351"/>
      <c r="Q651" s="351"/>
      <c r="R651" s="351"/>
      <c r="S651" s="351"/>
      <c r="T651" s="351"/>
      <c r="U651" s="351"/>
      <c r="V651" s="351"/>
      <c r="W651" s="351"/>
      <c r="X651" s="351"/>
      <c r="Y651" s="351"/>
      <c r="Z651" s="351"/>
      <c r="AA651" s="351"/>
    </row>
    <row r="652" spans="1:27" ht="15.75">
      <c r="A652" s="350"/>
      <c r="B652" s="350"/>
      <c r="C652" s="350"/>
      <c r="D652" s="351"/>
      <c r="E652" s="351"/>
      <c r="F652" s="351"/>
      <c r="G652" s="351"/>
      <c r="H652" s="351"/>
      <c r="I652" s="351"/>
      <c r="J652" s="351"/>
      <c r="K652" s="351"/>
      <c r="L652" s="351"/>
      <c r="M652" s="351"/>
      <c r="N652" s="351"/>
      <c r="O652" s="351"/>
      <c r="P652" s="351"/>
      <c r="Q652" s="351"/>
      <c r="R652" s="351"/>
      <c r="S652" s="351"/>
      <c r="T652" s="351"/>
      <c r="U652" s="351"/>
      <c r="V652" s="351"/>
      <c r="W652" s="351"/>
      <c r="X652" s="351"/>
      <c r="Y652" s="351"/>
      <c r="Z652" s="351"/>
      <c r="AA652" s="351"/>
    </row>
    <row r="653" spans="1:27" ht="15.75">
      <c r="A653" s="350"/>
      <c r="B653" s="350"/>
      <c r="C653" s="350"/>
      <c r="D653" s="351"/>
      <c r="E653" s="351"/>
      <c r="F653" s="351"/>
      <c r="G653" s="351"/>
      <c r="H653" s="351"/>
      <c r="I653" s="351"/>
      <c r="J653" s="351"/>
      <c r="K653" s="351"/>
      <c r="L653" s="351"/>
      <c r="M653" s="351"/>
      <c r="N653" s="351"/>
      <c r="O653" s="351"/>
      <c r="P653" s="351"/>
      <c r="Q653" s="351"/>
      <c r="R653" s="351"/>
      <c r="S653" s="351"/>
      <c r="T653" s="351"/>
      <c r="U653" s="351"/>
      <c r="V653" s="351"/>
      <c r="W653" s="351"/>
      <c r="X653" s="351"/>
      <c r="Y653" s="351"/>
      <c r="Z653" s="351"/>
      <c r="AA653" s="351"/>
    </row>
    <row r="654" spans="1:27" ht="15.75">
      <c r="A654" s="350"/>
      <c r="B654" s="350"/>
      <c r="C654" s="350"/>
      <c r="D654" s="351"/>
      <c r="E654" s="351"/>
      <c r="F654" s="351"/>
      <c r="G654" s="351"/>
      <c r="H654" s="351"/>
      <c r="I654" s="351"/>
      <c r="J654" s="351"/>
      <c r="K654" s="351"/>
      <c r="L654" s="351"/>
      <c r="M654" s="351"/>
      <c r="N654" s="351"/>
      <c r="O654" s="351"/>
      <c r="P654" s="351"/>
      <c r="Q654" s="351"/>
      <c r="R654" s="351"/>
      <c r="S654" s="351"/>
      <c r="T654" s="351"/>
      <c r="U654" s="351"/>
      <c r="V654" s="351"/>
      <c r="W654" s="351"/>
      <c r="X654" s="351"/>
      <c r="Y654" s="351"/>
      <c r="Z654" s="351"/>
      <c r="AA654" s="351"/>
    </row>
    <row r="655" spans="1:27" ht="15.75">
      <c r="A655" s="350"/>
      <c r="B655" s="350"/>
      <c r="C655" s="350"/>
      <c r="D655" s="351"/>
      <c r="E655" s="351"/>
      <c r="F655" s="351"/>
      <c r="G655" s="351"/>
      <c r="H655" s="351"/>
      <c r="I655" s="351"/>
      <c r="J655" s="351"/>
      <c r="K655" s="351"/>
      <c r="L655" s="351"/>
      <c r="M655" s="351"/>
      <c r="N655" s="351"/>
      <c r="O655" s="351"/>
      <c r="P655" s="351"/>
      <c r="Q655" s="351"/>
      <c r="R655" s="351"/>
      <c r="S655" s="351"/>
      <c r="T655" s="351"/>
      <c r="U655" s="351"/>
      <c r="V655" s="351"/>
      <c r="W655" s="351"/>
      <c r="X655" s="351"/>
      <c r="Y655" s="351"/>
      <c r="Z655" s="351"/>
      <c r="AA655" s="351"/>
    </row>
    <row r="656" spans="1:27" ht="15.75">
      <c r="A656" s="350"/>
      <c r="B656" s="350"/>
      <c r="C656" s="350"/>
      <c r="D656" s="351"/>
      <c r="E656" s="351"/>
      <c r="F656" s="351"/>
      <c r="G656" s="351"/>
      <c r="H656" s="351"/>
      <c r="I656" s="351"/>
      <c r="J656" s="351"/>
      <c r="K656" s="351"/>
      <c r="L656" s="351"/>
      <c r="M656" s="351"/>
      <c r="N656" s="351"/>
      <c r="O656" s="351"/>
      <c r="P656" s="351"/>
      <c r="Q656" s="351"/>
      <c r="R656" s="351"/>
      <c r="S656" s="351"/>
      <c r="T656" s="351"/>
      <c r="U656" s="351"/>
      <c r="V656" s="351"/>
      <c r="W656" s="351"/>
      <c r="X656" s="351"/>
      <c r="Y656" s="351"/>
      <c r="Z656" s="351"/>
      <c r="AA656" s="351"/>
    </row>
    <row r="657" spans="1:27" ht="15.75">
      <c r="A657" s="350"/>
      <c r="B657" s="350"/>
      <c r="C657" s="350"/>
      <c r="D657" s="351"/>
      <c r="E657" s="351"/>
      <c r="F657" s="351"/>
      <c r="G657" s="351"/>
      <c r="H657" s="351"/>
      <c r="I657" s="351"/>
      <c r="J657" s="351"/>
      <c r="K657" s="351"/>
      <c r="L657" s="351"/>
      <c r="M657" s="351"/>
      <c r="N657" s="351"/>
      <c r="O657" s="351"/>
      <c r="P657" s="351"/>
      <c r="Q657" s="351"/>
      <c r="R657" s="351"/>
      <c r="S657" s="351"/>
      <c r="T657" s="351"/>
      <c r="U657" s="351"/>
      <c r="V657" s="351"/>
      <c r="W657" s="351"/>
      <c r="X657" s="351"/>
      <c r="Y657" s="351"/>
      <c r="Z657" s="351"/>
      <c r="AA657" s="351"/>
    </row>
    <row r="658" spans="1:27" ht="15.75">
      <c r="A658" s="350"/>
      <c r="B658" s="350"/>
      <c r="C658" s="350"/>
      <c r="D658" s="351"/>
      <c r="E658" s="351"/>
      <c r="F658" s="351"/>
      <c r="G658" s="351"/>
      <c r="H658" s="351"/>
      <c r="I658" s="351"/>
      <c r="J658" s="351"/>
      <c r="K658" s="351"/>
      <c r="L658" s="351"/>
      <c r="M658" s="351"/>
      <c r="N658" s="351"/>
      <c r="O658" s="351"/>
      <c r="P658" s="351"/>
      <c r="Q658" s="351"/>
      <c r="R658" s="351"/>
      <c r="S658" s="351"/>
      <c r="T658" s="351"/>
      <c r="U658" s="351"/>
      <c r="V658" s="351"/>
      <c r="W658" s="351"/>
      <c r="X658" s="351"/>
      <c r="Y658" s="351"/>
      <c r="Z658" s="351"/>
      <c r="AA658" s="351"/>
    </row>
    <row r="659" spans="1:27" ht="15.75">
      <c r="A659" s="350"/>
      <c r="B659" s="350"/>
      <c r="C659" s="350"/>
      <c r="D659" s="351"/>
      <c r="E659" s="351"/>
      <c r="F659" s="351"/>
      <c r="G659" s="351"/>
      <c r="H659" s="351"/>
      <c r="I659" s="351"/>
      <c r="J659" s="351"/>
      <c r="K659" s="351"/>
      <c r="L659" s="351"/>
      <c r="M659" s="351"/>
      <c r="N659" s="351"/>
      <c r="O659" s="351"/>
      <c r="P659" s="351"/>
      <c r="Q659" s="351"/>
      <c r="R659" s="351"/>
      <c r="S659" s="351"/>
      <c r="T659" s="351"/>
      <c r="U659" s="351"/>
      <c r="V659" s="351"/>
      <c r="W659" s="351"/>
      <c r="X659" s="351"/>
      <c r="Y659" s="351"/>
      <c r="Z659" s="351"/>
      <c r="AA659" s="351"/>
    </row>
    <row r="660" spans="1:27" ht="15.75">
      <c r="A660" s="350"/>
      <c r="B660" s="350"/>
      <c r="C660" s="350"/>
      <c r="D660" s="351"/>
      <c r="E660" s="351"/>
      <c r="F660" s="351"/>
      <c r="G660" s="351"/>
      <c r="H660" s="351"/>
      <c r="I660" s="351"/>
      <c r="J660" s="351"/>
      <c r="K660" s="351"/>
      <c r="L660" s="351"/>
      <c r="M660" s="351"/>
      <c r="N660" s="351"/>
      <c r="O660" s="351"/>
      <c r="P660" s="351"/>
      <c r="Q660" s="351"/>
      <c r="R660" s="351"/>
      <c r="S660" s="351"/>
      <c r="T660" s="351"/>
      <c r="U660" s="351"/>
      <c r="V660" s="351"/>
      <c r="W660" s="351"/>
      <c r="X660" s="351"/>
      <c r="Y660" s="351"/>
      <c r="Z660" s="351"/>
      <c r="AA660" s="351"/>
    </row>
    <row r="661" spans="1:27" ht="15.75">
      <c r="A661" s="350"/>
      <c r="B661" s="350"/>
      <c r="C661" s="350"/>
      <c r="D661" s="351"/>
      <c r="E661" s="351"/>
      <c r="F661" s="351"/>
      <c r="G661" s="351"/>
      <c r="H661" s="351"/>
      <c r="I661" s="351"/>
      <c r="J661" s="351"/>
      <c r="K661" s="351"/>
      <c r="L661" s="351"/>
      <c r="M661" s="351"/>
      <c r="N661" s="351"/>
      <c r="O661" s="351"/>
      <c r="P661" s="351"/>
      <c r="Q661" s="351"/>
      <c r="R661" s="351"/>
      <c r="S661" s="351"/>
      <c r="T661" s="351"/>
      <c r="U661" s="351"/>
      <c r="V661" s="351"/>
      <c r="W661" s="351"/>
      <c r="X661" s="351"/>
      <c r="Y661" s="351"/>
      <c r="Z661" s="351"/>
      <c r="AA661" s="351"/>
    </row>
    <row r="662" spans="1:27" ht="15.75">
      <c r="A662" s="350"/>
      <c r="B662" s="350"/>
      <c r="C662" s="350"/>
      <c r="D662" s="351"/>
      <c r="E662" s="351"/>
      <c r="F662" s="351"/>
      <c r="G662" s="351"/>
      <c r="H662" s="351"/>
      <c r="I662" s="351"/>
      <c r="J662" s="351"/>
      <c r="K662" s="351"/>
      <c r="L662" s="351"/>
      <c r="M662" s="351"/>
      <c r="N662" s="351"/>
      <c r="O662" s="351"/>
      <c r="P662" s="351"/>
      <c r="Q662" s="351"/>
      <c r="R662" s="351"/>
      <c r="S662" s="351"/>
      <c r="T662" s="351"/>
      <c r="U662" s="351"/>
      <c r="V662" s="351"/>
      <c r="W662" s="351"/>
      <c r="X662" s="351"/>
      <c r="Y662" s="351"/>
      <c r="Z662" s="351"/>
      <c r="AA662" s="351"/>
    </row>
    <row r="663" spans="1:27" ht="15.75">
      <c r="A663" s="350"/>
      <c r="B663" s="350"/>
      <c r="C663" s="350"/>
      <c r="D663" s="351"/>
      <c r="E663" s="351"/>
      <c r="F663" s="351"/>
      <c r="G663" s="351"/>
      <c r="H663" s="351"/>
      <c r="I663" s="351"/>
      <c r="J663" s="351"/>
      <c r="K663" s="351"/>
      <c r="L663" s="351"/>
      <c r="M663" s="351"/>
      <c r="N663" s="351"/>
      <c r="O663" s="351"/>
      <c r="P663" s="351"/>
      <c r="Q663" s="351"/>
      <c r="R663" s="351"/>
      <c r="S663" s="351"/>
      <c r="T663" s="351"/>
      <c r="U663" s="351"/>
      <c r="V663" s="351"/>
      <c r="W663" s="351"/>
      <c r="X663" s="351"/>
      <c r="Y663" s="351"/>
      <c r="Z663" s="351"/>
      <c r="AA663" s="351"/>
    </row>
    <row r="664" spans="1:27" ht="15.75">
      <c r="A664" s="350"/>
      <c r="B664" s="350"/>
      <c r="C664" s="350"/>
      <c r="D664" s="351"/>
      <c r="E664" s="351"/>
      <c r="F664" s="351"/>
      <c r="G664" s="351"/>
      <c r="H664" s="351"/>
      <c r="I664" s="351"/>
      <c r="J664" s="351"/>
      <c r="K664" s="351"/>
      <c r="L664" s="351"/>
      <c r="M664" s="351"/>
      <c r="N664" s="351"/>
      <c r="O664" s="351"/>
      <c r="P664" s="351"/>
      <c r="Q664" s="351"/>
      <c r="R664" s="351"/>
      <c r="S664" s="351"/>
      <c r="T664" s="351"/>
      <c r="U664" s="351"/>
      <c r="V664" s="351"/>
      <c r="W664" s="351"/>
      <c r="X664" s="351"/>
      <c r="Y664" s="351"/>
      <c r="Z664" s="351"/>
      <c r="AA664" s="351"/>
    </row>
    <row r="665" spans="1:27" ht="15.75">
      <c r="A665" s="350"/>
      <c r="B665" s="350"/>
      <c r="C665" s="350"/>
      <c r="D665" s="351"/>
      <c r="E665" s="351"/>
      <c r="F665" s="351"/>
      <c r="G665" s="351"/>
      <c r="H665" s="351"/>
      <c r="I665" s="351"/>
      <c r="J665" s="351"/>
      <c r="K665" s="351"/>
      <c r="L665" s="351"/>
      <c r="M665" s="351"/>
      <c r="N665" s="351"/>
      <c r="O665" s="351"/>
      <c r="P665" s="351"/>
      <c r="Q665" s="351"/>
      <c r="R665" s="351"/>
      <c r="S665" s="351"/>
      <c r="T665" s="351"/>
      <c r="U665" s="351"/>
      <c r="V665" s="351"/>
      <c r="W665" s="351"/>
      <c r="X665" s="351"/>
      <c r="Y665" s="351"/>
      <c r="Z665" s="351"/>
      <c r="AA665" s="351"/>
    </row>
    <row r="666" spans="1:27" ht="15.75">
      <c r="A666" s="350"/>
      <c r="B666" s="350"/>
      <c r="C666" s="350"/>
      <c r="D666" s="351"/>
      <c r="E666" s="351"/>
      <c r="F666" s="351"/>
      <c r="G666" s="351"/>
      <c r="H666" s="351"/>
      <c r="I666" s="351"/>
      <c r="J666" s="351"/>
      <c r="K666" s="351"/>
      <c r="L666" s="351"/>
      <c r="M666" s="351"/>
      <c r="N666" s="351"/>
      <c r="O666" s="351"/>
      <c r="P666" s="351"/>
      <c r="Q666" s="351"/>
      <c r="R666" s="351"/>
      <c r="S666" s="351"/>
      <c r="T666" s="351"/>
      <c r="U666" s="351"/>
      <c r="V666" s="351"/>
      <c r="W666" s="351"/>
      <c r="X666" s="351"/>
      <c r="Y666" s="351"/>
      <c r="Z666" s="351"/>
      <c r="AA666" s="351"/>
    </row>
    <row r="667" spans="1:27" ht="15.75">
      <c r="A667" s="350"/>
      <c r="B667" s="350"/>
      <c r="C667" s="350"/>
      <c r="D667" s="351"/>
      <c r="E667" s="351"/>
      <c r="F667" s="351"/>
      <c r="G667" s="351"/>
      <c r="H667" s="351"/>
      <c r="I667" s="351"/>
      <c r="J667" s="351"/>
      <c r="K667" s="351"/>
      <c r="L667" s="351"/>
      <c r="M667" s="351"/>
      <c r="N667" s="351"/>
      <c r="O667" s="351"/>
      <c r="P667" s="351"/>
      <c r="Q667" s="351"/>
      <c r="R667" s="351"/>
      <c r="S667" s="351"/>
      <c r="T667" s="351"/>
      <c r="U667" s="351"/>
      <c r="V667" s="351"/>
      <c r="W667" s="351"/>
      <c r="X667" s="351"/>
      <c r="Y667" s="351"/>
      <c r="Z667" s="351"/>
      <c r="AA667" s="351"/>
    </row>
    <row r="668" spans="1:27" ht="15.75">
      <c r="A668" s="350"/>
      <c r="B668" s="350"/>
      <c r="C668" s="350"/>
      <c r="D668" s="351"/>
      <c r="E668" s="351"/>
      <c r="F668" s="351"/>
      <c r="G668" s="351"/>
      <c r="H668" s="351"/>
      <c r="I668" s="351"/>
      <c r="J668" s="351"/>
      <c r="K668" s="351"/>
      <c r="L668" s="351"/>
      <c r="M668" s="351"/>
      <c r="N668" s="351"/>
      <c r="O668" s="351"/>
      <c r="P668" s="351"/>
      <c r="Q668" s="351"/>
      <c r="R668" s="351"/>
      <c r="S668" s="351"/>
      <c r="T668" s="351"/>
      <c r="U668" s="351"/>
      <c r="V668" s="351"/>
      <c r="W668" s="351"/>
      <c r="X668" s="351"/>
      <c r="Y668" s="351"/>
      <c r="Z668" s="351"/>
      <c r="AA668" s="351"/>
    </row>
    <row r="669" spans="1:27" ht="15.75">
      <c r="A669" s="350"/>
      <c r="B669" s="350"/>
      <c r="C669" s="350"/>
      <c r="D669" s="351"/>
      <c r="E669" s="351"/>
      <c r="F669" s="351"/>
      <c r="G669" s="351"/>
      <c r="H669" s="351"/>
      <c r="I669" s="351"/>
      <c r="J669" s="351"/>
      <c r="K669" s="351"/>
      <c r="L669" s="351"/>
      <c r="M669" s="351"/>
      <c r="N669" s="351"/>
      <c r="O669" s="351"/>
      <c r="P669" s="351"/>
      <c r="Q669" s="351"/>
      <c r="R669" s="351"/>
      <c r="S669" s="351"/>
      <c r="T669" s="351"/>
      <c r="U669" s="351"/>
      <c r="V669" s="351"/>
      <c r="W669" s="351"/>
      <c r="X669" s="351"/>
      <c r="Y669" s="351"/>
      <c r="Z669" s="351"/>
      <c r="AA669" s="351"/>
    </row>
    <row r="670" spans="1:27" ht="15.75">
      <c r="A670" s="350"/>
      <c r="B670" s="350"/>
      <c r="C670" s="350"/>
      <c r="D670" s="351"/>
      <c r="E670" s="351"/>
      <c r="F670" s="351"/>
      <c r="G670" s="351"/>
      <c r="H670" s="351"/>
      <c r="I670" s="351"/>
      <c r="J670" s="351"/>
      <c r="K670" s="351"/>
      <c r="L670" s="351"/>
      <c r="M670" s="351"/>
      <c r="N670" s="351"/>
      <c r="O670" s="351"/>
      <c r="P670" s="351"/>
      <c r="Q670" s="351"/>
      <c r="R670" s="351"/>
      <c r="S670" s="351"/>
      <c r="T670" s="351"/>
      <c r="U670" s="351"/>
      <c r="V670" s="351"/>
      <c r="W670" s="351"/>
      <c r="X670" s="351"/>
      <c r="Y670" s="351"/>
      <c r="Z670" s="351"/>
      <c r="AA670" s="351"/>
    </row>
    <row r="671" spans="1:27" ht="15.75">
      <c r="A671" s="350"/>
      <c r="B671" s="350"/>
      <c r="C671" s="350"/>
      <c r="D671" s="351"/>
      <c r="E671" s="351"/>
      <c r="F671" s="351"/>
      <c r="G671" s="351"/>
      <c r="H671" s="351"/>
      <c r="I671" s="351"/>
      <c r="J671" s="351"/>
      <c r="K671" s="351"/>
      <c r="L671" s="351"/>
      <c r="M671" s="351"/>
      <c r="N671" s="351"/>
      <c r="O671" s="351"/>
      <c r="P671" s="351"/>
      <c r="Q671" s="351"/>
      <c r="R671" s="351"/>
      <c r="S671" s="351"/>
      <c r="T671" s="351"/>
      <c r="U671" s="351"/>
      <c r="V671" s="351"/>
      <c r="W671" s="351"/>
      <c r="X671" s="351"/>
      <c r="Y671" s="351"/>
      <c r="Z671" s="351"/>
      <c r="AA671" s="351"/>
    </row>
    <row r="672" spans="1:27" ht="15.75">
      <c r="A672" s="350"/>
      <c r="B672" s="350"/>
      <c r="C672" s="350"/>
      <c r="D672" s="351"/>
      <c r="E672" s="351"/>
      <c r="F672" s="351"/>
      <c r="G672" s="351"/>
      <c r="H672" s="351"/>
      <c r="I672" s="351"/>
      <c r="J672" s="351"/>
      <c r="K672" s="351"/>
      <c r="L672" s="351"/>
      <c r="M672" s="351"/>
      <c r="N672" s="351"/>
      <c r="O672" s="351"/>
      <c r="P672" s="351"/>
      <c r="Q672" s="351"/>
      <c r="R672" s="351"/>
      <c r="S672" s="351"/>
      <c r="T672" s="351"/>
      <c r="U672" s="351"/>
      <c r="V672" s="351"/>
      <c r="W672" s="351"/>
      <c r="X672" s="351"/>
      <c r="Y672" s="351"/>
      <c r="Z672" s="351"/>
      <c r="AA672" s="351"/>
    </row>
    <row r="673" spans="1:27" ht="15.75">
      <c r="A673" s="350"/>
      <c r="B673" s="350"/>
      <c r="C673" s="350"/>
      <c r="D673" s="351"/>
      <c r="E673" s="351"/>
      <c r="F673" s="351"/>
      <c r="G673" s="351"/>
      <c r="H673" s="351"/>
      <c r="I673" s="351"/>
      <c r="J673" s="351"/>
      <c r="K673" s="351"/>
      <c r="L673" s="351"/>
      <c r="M673" s="351"/>
      <c r="N673" s="351"/>
      <c r="O673" s="351"/>
      <c r="P673" s="351"/>
      <c r="Q673" s="351"/>
      <c r="R673" s="351"/>
      <c r="S673" s="351"/>
      <c r="T673" s="351"/>
      <c r="U673" s="351"/>
      <c r="V673" s="351"/>
      <c r="W673" s="351"/>
      <c r="X673" s="351"/>
      <c r="Y673" s="351"/>
      <c r="Z673" s="351"/>
      <c r="AA673" s="351"/>
    </row>
    <row r="674" spans="1:27" ht="15.75">
      <c r="A674" s="350"/>
      <c r="B674" s="350"/>
      <c r="C674" s="350"/>
      <c r="D674" s="351"/>
      <c r="E674" s="351"/>
      <c r="F674" s="351"/>
      <c r="G674" s="351"/>
      <c r="H674" s="351"/>
      <c r="I674" s="351"/>
      <c r="J674" s="351"/>
      <c r="K674" s="351"/>
      <c r="L674" s="351"/>
      <c r="M674" s="351"/>
      <c r="N674" s="351"/>
      <c r="O674" s="351"/>
      <c r="P674" s="351"/>
      <c r="Q674" s="351"/>
      <c r="R674" s="351"/>
      <c r="S674" s="351"/>
      <c r="T674" s="351"/>
      <c r="U674" s="351"/>
      <c r="V674" s="351"/>
      <c r="W674" s="351"/>
      <c r="X674" s="351"/>
      <c r="Y674" s="351"/>
      <c r="Z674" s="351"/>
      <c r="AA674" s="351"/>
    </row>
    <row r="675" spans="1:27" ht="15.75">
      <c r="A675" s="350"/>
      <c r="B675" s="350"/>
      <c r="C675" s="350"/>
      <c r="D675" s="351"/>
      <c r="E675" s="351"/>
      <c r="F675" s="351"/>
      <c r="G675" s="351"/>
      <c r="H675" s="351"/>
      <c r="I675" s="351"/>
      <c r="J675" s="351"/>
      <c r="K675" s="351"/>
      <c r="L675" s="351"/>
      <c r="M675" s="351"/>
      <c r="N675" s="351"/>
      <c r="O675" s="351"/>
      <c r="P675" s="351"/>
      <c r="Q675" s="351"/>
      <c r="R675" s="351"/>
      <c r="S675" s="351"/>
      <c r="T675" s="351"/>
      <c r="U675" s="351"/>
      <c r="V675" s="351"/>
      <c r="W675" s="351"/>
      <c r="X675" s="351"/>
      <c r="Y675" s="351"/>
      <c r="Z675" s="351"/>
      <c r="AA675" s="351"/>
    </row>
    <row r="676" spans="1:27" ht="15.75">
      <c r="A676" s="350"/>
      <c r="B676" s="350"/>
      <c r="C676" s="350"/>
      <c r="D676" s="351"/>
      <c r="E676" s="351"/>
      <c r="F676" s="351"/>
      <c r="G676" s="351"/>
      <c r="H676" s="351"/>
      <c r="I676" s="351"/>
      <c r="J676" s="351"/>
      <c r="K676" s="351"/>
      <c r="L676" s="351"/>
      <c r="M676" s="351"/>
      <c r="N676" s="351"/>
      <c r="O676" s="351"/>
      <c r="P676" s="351"/>
      <c r="Q676" s="351"/>
      <c r="R676" s="351"/>
      <c r="S676" s="351"/>
      <c r="T676" s="351"/>
      <c r="U676" s="351"/>
      <c r="V676" s="351"/>
      <c r="W676" s="351"/>
      <c r="X676" s="351"/>
      <c r="Y676" s="351"/>
      <c r="Z676" s="351"/>
      <c r="AA676" s="351"/>
    </row>
    <row r="677" spans="1:27" ht="15.75">
      <c r="A677" s="350"/>
      <c r="B677" s="350"/>
      <c r="C677" s="350"/>
      <c r="D677" s="351"/>
      <c r="E677" s="351"/>
      <c r="F677" s="351"/>
      <c r="G677" s="351"/>
      <c r="H677" s="351"/>
      <c r="I677" s="351"/>
      <c r="J677" s="351"/>
      <c r="K677" s="351"/>
      <c r="L677" s="351"/>
      <c r="M677" s="351"/>
      <c r="N677" s="351"/>
      <c r="O677" s="351"/>
      <c r="P677" s="351"/>
      <c r="Q677" s="351"/>
      <c r="R677" s="351"/>
      <c r="S677" s="351"/>
      <c r="T677" s="351"/>
      <c r="U677" s="351"/>
      <c r="V677" s="351"/>
      <c r="W677" s="351"/>
      <c r="X677" s="351"/>
      <c r="Y677" s="351"/>
      <c r="Z677" s="351"/>
      <c r="AA677" s="351"/>
    </row>
    <row r="678" spans="1:27" ht="15.75">
      <c r="A678" s="350"/>
      <c r="B678" s="350"/>
      <c r="C678" s="350"/>
      <c r="D678" s="351"/>
      <c r="E678" s="351"/>
      <c r="F678" s="351"/>
      <c r="G678" s="351"/>
      <c r="H678" s="351"/>
      <c r="I678" s="351"/>
      <c r="J678" s="351"/>
      <c r="K678" s="351"/>
      <c r="L678" s="351"/>
      <c r="M678" s="351"/>
      <c r="N678" s="351"/>
      <c r="O678" s="351"/>
      <c r="P678" s="351"/>
      <c r="Q678" s="351"/>
      <c r="R678" s="351"/>
      <c r="S678" s="351"/>
      <c r="T678" s="351"/>
      <c r="U678" s="351"/>
      <c r="V678" s="351"/>
      <c r="W678" s="351"/>
      <c r="X678" s="351"/>
      <c r="Y678" s="351"/>
      <c r="Z678" s="351"/>
      <c r="AA678" s="351"/>
    </row>
    <row r="679" spans="1:27" ht="15.75">
      <c r="A679" s="350"/>
      <c r="B679" s="350"/>
      <c r="C679" s="350"/>
      <c r="D679" s="351"/>
      <c r="E679" s="351"/>
      <c r="F679" s="351"/>
      <c r="G679" s="351"/>
      <c r="H679" s="351"/>
      <c r="I679" s="351"/>
      <c r="J679" s="351"/>
      <c r="K679" s="351"/>
      <c r="L679" s="351"/>
      <c r="M679" s="351"/>
      <c r="N679" s="351"/>
      <c r="O679" s="351"/>
      <c r="P679" s="351"/>
      <c r="Q679" s="351"/>
      <c r="R679" s="351"/>
      <c r="S679" s="351"/>
      <c r="T679" s="351"/>
      <c r="U679" s="351"/>
      <c r="V679" s="351"/>
      <c r="W679" s="351"/>
      <c r="X679" s="351"/>
      <c r="Y679" s="351"/>
      <c r="Z679" s="351"/>
      <c r="AA679" s="351"/>
    </row>
    <row r="680" spans="1:27" ht="15.75">
      <c r="A680" s="350"/>
      <c r="B680" s="350"/>
      <c r="C680" s="350"/>
      <c r="D680" s="351"/>
      <c r="E680" s="351"/>
      <c r="F680" s="351"/>
      <c r="G680" s="351"/>
      <c r="H680" s="351"/>
      <c r="I680" s="351"/>
      <c r="J680" s="351"/>
      <c r="K680" s="351"/>
      <c r="L680" s="351"/>
      <c r="M680" s="351"/>
      <c r="N680" s="351"/>
      <c r="O680" s="351"/>
      <c r="P680" s="351"/>
      <c r="Q680" s="351"/>
      <c r="R680" s="351"/>
      <c r="S680" s="351"/>
      <c r="T680" s="351"/>
      <c r="U680" s="351"/>
      <c r="V680" s="351"/>
      <c r="W680" s="351"/>
      <c r="X680" s="351"/>
      <c r="Y680" s="351"/>
      <c r="Z680" s="351"/>
      <c r="AA680" s="351"/>
    </row>
    <row r="681" spans="1:27" ht="15.75">
      <c r="A681" s="350"/>
      <c r="B681" s="350"/>
      <c r="C681" s="350"/>
      <c r="D681" s="351"/>
      <c r="E681" s="351"/>
      <c r="F681" s="351"/>
      <c r="G681" s="351"/>
      <c r="H681" s="351"/>
      <c r="I681" s="351"/>
      <c r="J681" s="351"/>
      <c r="K681" s="351"/>
      <c r="L681" s="351"/>
      <c r="M681" s="351"/>
      <c r="N681" s="351"/>
      <c r="O681" s="351"/>
      <c r="P681" s="351"/>
      <c r="Q681" s="351"/>
      <c r="R681" s="351"/>
      <c r="S681" s="351"/>
      <c r="T681" s="351"/>
      <c r="U681" s="351"/>
      <c r="V681" s="351"/>
      <c r="W681" s="351"/>
      <c r="X681" s="351"/>
      <c r="Y681" s="351"/>
      <c r="Z681" s="351"/>
      <c r="AA681" s="351"/>
    </row>
    <row r="682" spans="1:27" ht="15.75">
      <c r="A682" s="350"/>
      <c r="B682" s="350"/>
      <c r="C682" s="350"/>
      <c r="D682" s="351"/>
      <c r="E682" s="351"/>
      <c r="F682" s="351"/>
      <c r="G682" s="351"/>
      <c r="H682" s="351"/>
      <c r="I682" s="351"/>
      <c r="J682" s="351"/>
      <c r="K682" s="351"/>
      <c r="L682" s="351"/>
      <c r="M682" s="351"/>
      <c r="N682" s="351"/>
      <c r="O682" s="351"/>
      <c r="P682" s="351"/>
      <c r="Q682" s="351"/>
      <c r="R682" s="351"/>
      <c r="S682" s="351"/>
      <c r="T682" s="351"/>
      <c r="U682" s="351"/>
      <c r="V682" s="351"/>
      <c r="W682" s="351"/>
      <c r="X682" s="351"/>
      <c r="Y682" s="351"/>
      <c r="Z682" s="351"/>
      <c r="AA682" s="351"/>
    </row>
    <row r="683" spans="1:27" ht="15.75">
      <c r="A683" s="350"/>
      <c r="B683" s="350"/>
      <c r="C683" s="350"/>
      <c r="D683" s="351"/>
      <c r="E683" s="351"/>
      <c r="F683" s="351"/>
      <c r="G683" s="351"/>
      <c r="H683" s="351"/>
      <c r="I683" s="351"/>
      <c r="J683" s="351"/>
      <c r="K683" s="351"/>
      <c r="L683" s="351"/>
      <c r="M683" s="351"/>
      <c r="N683" s="351"/>
      <c r="O683" s="351"/>
      <c r="P683" s="351"/>
      <c r="Q683" s="351"/>
      <c r="R683" s="351"/>
      <c r="S683" s="351"/>
      <c r="T683" s="351"/>
      <c r="U683" s="351"/>
      <c r="V683" s="351"/>
      <c r="W683" s="351"/>
      <c r="X683" s="351"/>
      <c r="Y683" s="351"/>
      <c r="Z683" s="351"/>
      <c r="AA683" s="351"/>
    </row>
    <row r="684" spans="1:27" ht="15.75">
      <c r="A684" s="350"/>
      <c r="B684" s="350"/>
      <c r="C684" s="350"/>
      <c r="D684" s="351"/>
      <c r="E684" s="351"/>
      <c r="F684" s="351"/>
      <c r="G684" s="351"/>
      <c r="H684" s="351"/>
      <c r="I684" s="351"/>
      <c r="J684" s="351"/>
      <c r="K684" s="351"/>
      <c r="L684" s="351"/>
      <c r="M684" s="351"/>
      <c r="N684" s="351"/>
      <c r="O684" s="351"/>
      <c r="P684" s="351"/>
      <c r="Q684" s="351"/>
      <c r="R684" s="351"/>
      <c r="S684" s="351"/>
      <c r="T684" s="351"/>
      <c r="U684" s="351"/>
      <c r="V684" s="351"/>
      <c r="W684" s="351"/>
      <c r="X684" s="351"/>
      <c r="Y684" s="351"/>
      <c r="Z684" s="351"/>
      <c r="AA684" s="351"/>
    </row>
    <row r="685" spans="1:27" ht="15.75">
      <c r="A685" s="350"/>
      <c r="B685" s="350"/>
      <c r="C685" s="350"/>
      <c r="D685" s="351"/>
      <c r="E685" s="351"/>
      <c r="F685" s="351"/>
      <c r="G685" s="351"/>
      <c r="H685" s="351"/>
      <c r="I685" s="351"/>
      <c r="J685" s="351"/>
      <c r="K685" s="351"/>
      <c r="L685" s="351"/>
      <c r="M685" s="351"/>
      <c r="N685" s="351"/>
      <c r="O685" s="351"/>
      <c r="P685" s="351"/>
      <c r="Q685" s="351"/>
      <c r="R685" s="351"/>
      <c r="S685" s="351"/>
      <c r="T685" s="351"/>
      <c r="U685" s="351"/>
      <c r="V685" s="351"/>
      <c r="W685" s="351"/>
      <c r="X685" s="351"/>
      <c r="Y685" s="351"/>
      <c r="Z685" s="351"/>
      <c r="AA685" s="351"/>
    </row>
    <row r="686" spans="1:27" ht="15.75">
      <c r="A686" s="350"/>
      <c r="B686" s="350"/>
      <c r="C686" s="350"/>
      <c r="D686" s="351"/>
      <c r="E686" s="351"/>
      <c r="F686" s="351"/>
      <c r="G686" s="351"/>
      <c r="H686" s="351"/>
      <c r="I686" s="351"/>
      <c r="J686" s="351"/>
      <c r="K686" s="351"/>
      <c r="L686" s="351"/>
      <c r="M686" s="351"/>
      <c r="N686" s="351"/>
      <c r="O686" s="351"/>
      <c r="P686" s="351"/>
      <c r="Q686" s="351"/>
      <c r="R686" s="351"/>
      <c r="S686" s="351"/>
      <c r="T686" s="351"/>
      <c r="U686" s="351"/>
      <c r="V686" s="351"/>
      <c r="W686" s="351"/>
      <c r="X686" s="351"/>
      <c r="Y686" s="351"/>
      <c r="Z686" s="351"/>
      <c r="AA686" s="351"/>
    </row>
    <row r="687" spans="1:27" ht="15.75">
      <c r="A687" s="350"/>
      <c r="B687" s="350"/>
      <c r="C687" s="350"/>
      <c r="D687" s="351"/>
      <c r="E687" s="351"/>
      <c r="F687" s="351"/>
      <c r="G687" s="351"/>
      <c r="H687" s="351"/>
      <c r="I687" s="351"/>
      <c r="J687" s="351"/>
      <c r="K687" s="351"/>
      <c r="L687" s="351"/>
      <c r="M687" s="351"/>
      <c r="N687" s="351"/>
      <c r="O687" s="351"/>
      <c r="P687" s="351"/>
      <c r="Q687" s="351"/>
      <c r="R687" s="351"/>
      <c r="S687" s="351"/>
      <c r="T687" s="351"/>
      <c r="U687" s="351"/>
      <c r="V687" s="351"/>
      <c r="W687" s="351"/>
      <c r="X687" s="351"/>
      <c r="Y687" s="351"/>
      <c r="Z687" s="351"/>
      <c r="AA687" s="351"/>
    </row>
    <row r="688" spans="1:27" ht="15.75">
      <c r="A688" s="350"/>
      <c r="B688" s="350"/>
      <c r="C688" s="350"/>
      <c r="D688" s="351"/>
      <c r="E688" s="351"/>
      <c r="F688" s="351"/>
      <c r="G688" s="351"/>
      <c r="H688" s="351"/>
      <c r="I688" s="351"/>
      <c r="J688" s="351"/>
      <c r="K688" s="351"/>
      <c r="L688" s="351"/>
      <c r="M688" s="351"/>
      <c r="N688" s="351"/>
      <c r="O688" s="351"/>
      <c r="P688" s="351"/>
      <c r="Q688" s="351"/>
      <c r="R688" s="351"/>
      <c r="S688" s="351"/>
      <c r="T688" s="351"/>
      <c r="U688" s="351"/>
      <c r="V688" s="351"/>
      <c r="W688" s="351"/>
      <c r="X688" s="351"/>
      <c r="Y688" s="351"/>
      <c r="Z688" s="351"/>
      <c r="AA688" s="351"/>
    </row>
    <row r="689" spans="1:27" ht="15.75">
      <c r="A689" s="350"/>
      <c r="B689" s="350"/>
      <c r="C689" s="350"/>
      <c r="D689" s="351"/>
      <c r="E689" s="351"/>
      <c r="F689" s="351"/>
      <c r="G689" s="351"/>
      <c r="H689" s="351"/>
      <c r="I689" s="351"/>
      <c r="J689" s="351"/>
      <c r="K689" s="351"/>
      <c r="L689" s="351"/>
      <c r="M689" s="351"/>
      <c r="N689" s="351"/>
      <c r="O689" s="351"/>
      <c r="P689" s="351"/>
      <c r="Q689" s="351"/>
      <c r="R689" s="351"/>
      <c r="S689" s="351"/>
      <c r="T689" s="351"/>
      <c r="U689" s="351"/>
      <c r="V689" s="351"/>
      <c r="W689" s="351"/>
      <c r="X689" s="351"/>
      <c r="Y689" s="351"/>
      <c r="Z689" s="351"/>
      <c r="AA689" s="351"/>
    </row>
    <row r="690" spans="1:27" ht="15.75">
      <c r="A690" s="350"/>
      <c r="B690" s="350"/>
      <c r="C690" s="350"/>
      <c r="D690" s="351"/>
      <c r="E690" s="351"/>
      <c r="F690" s="351"/>
      <c r="G690" s="351"/>
      <c r="H690" s="351"/>
      <c r="I690" s="351"/>
      <c r="J690" s="351"/>
      <c r="K690" s="351"/>
      <c r="L690" s="351"/>
      <c r="M690" s="351"/>
      <c r="N690" s="351"/>
      <c r="O690" s="351"/>
      <c r="P690" s="351"/>
      <c r="Q690" s="351"/>
      <c r="R690" s="351"/>
      <c r="S690" s="351"/>
      <c r="T690" s="351"/>
      <c r="U690" s="351"/>
      <c r="V690" s="351"/>
      <c r="W690" s="351"/>
      <c r="X690" s="351"/>
      <c r="Y690" s="351"/>
      <c r="Z690" s="351"/>
      <c r="AA690" s="351"/>
    </row>
    <row r="691" spans="1:27" ht="15.75">
      <c r="A691" s="350"/>
      <c r="B691" s="350"/>
      <c r="C691" s="350"/>
      <c r="D691" s="351"/>
      <c r="E691" s="351"/>
      <c r="F691" s="351"/>
      <c r="G691" s="351"/>
      <c r="H691" s="351"/>
      <c r="I691" s="351"/>
      <c r="J691" s="351"/>
      <c r="K691" s="351"/>
      <c r="L691" s="351"/>
      <c r="M691" s="351"/>
      <c r="N691" s="351"/>
      <c r="O691" s="351"/>
      <c r="P691" s="351"/>
      <c r="Q691" s="351"/>
      <c r="R691" s="351"/>
      <c r="S691" s="351"/>
      <c r="T691" s="351"/>
      <c r="U691" s="351"/>
      <c r="V691" s="351"/>
      <c r="W691" s="351"/>
      <c r="X691" s="351"/>
      <c r="Y691" s="351"/>
      <c r="Z691" s="351"/>
      <c r="AA691" s="351"/>
    </row>
    <row r="692" spans="1:27" ht="15.75">
      <c r="A692" s="350"/>
      <c r="B692" s="350"/>
      <c r="C692" s="350"/>
      <c r="D692" s="351"/>
      <c r="E692" s="351"/>
      <c r="F692" s="351"/>
      <c r="G692" s="351"/>
      <c r="H692" s="351"/>
      <c r="I692" s="351"/>
      <c r="J692" s="351"/>
      <c r="K692" s="351"/>
      <c r="L692" s="351"/>
      <c r="M692" s="351"/>
      <c r="N692" s="351"/>
      <c r="O692" s="351"/>
      <c r="P692" s="351"/>
      <c r="Q692" s="351"/>
      <c r="R692" s="351"/>
      <c r="S692" s="351"/>
      <c r="T692" s="351"/>
      <c r="U692" s="351"/>
      <c r="V692" s="351"/>
      <c r="W692" s="351"/>
      <c r="X692" s="351"/>
      <c r="Y692" s="351"/>
      <c r="Z692" s="351"/>
      <c r="AA692" s="351"/>
    </row>
    <row r="693" spans="1:27" ht="15.75">
      <c r="A693" s="350"/>
      <c r="B693" s="350"/>
      <c r="C693" s="350"/>
      <c r="D693" s="351"/>
      <c r="E693" s="351"/>
      <c r="F693" s="351"/>
      <c r="G693" s="351"/>
      <c r="H693" s="351"/>
      <c r="I693" s="351"/>
      <c r="J693" s="351"/>
      <c r="K693" s="351"/>
      <c r="L693" s="351"/>
      <c r="M693" s="351"/>
      <c r="N693" s="351"/>
      <c r="O693" s="351"/>
      <c r="P693" s="351"/>
      <c r="Q693" s="351"/>
      <c r="R693" s="351"/>
      <c r="S693" s="351"/>
      <c r="T693" s="351"/>
      <c r="U693" s="351"/>
      <c r="V693" s="351"/>
      <c r="W693" s="351"/>
      <c r="X693" s="351"/>
      <c r="Y693" s="351"/>
      <c r="Z693" s="351"/>
      <c r="AA693" s="351"/>
    </row>
    <row r="694" spans="1:27" ht="15.75">
      <c r="A694" s="350"/>
      <c r="B694" s="350"/>
      <c r="C694" s="350"/>
      <c r="D694" s="351"/>
      <c r="E694" s="351"/>
      <c r="F694" s="351"/>
      <c r="G694" s="351"/>
      <c r="H694" s="351"/>
      <c r="I694" s="351"/>
      <c r="J694" s="351"/>
      <c r="K694" s="351"/>
      <c r="L694" s="351"/>
      <c r="M694" s="351"/>
      <c r="N694" s="351"/>
      <c r="O694" s="351"/>
      <c r="P694" s="351"/>
      <c r="Q694" s="351"/>
      <c r="R694" s="351"/>
      <c r="S694" s="351"/>
      <c r="T694" s="351"/>
      <c r="U694" s="351"/>
      <c r="V694" s="351"/>
      <c r="W694" s="351"/>
      <c r="X694" s="351"/>
      <c r="Y694" s="351"/>
      <c r="Z694" s="351"/>
      <c r="AA694" s="351"/>
    </row>
    <row r="695" spans="1:27" ht="15.75">
      <c r="A695" s="350"/>
      <c r="B695" s="350"/>
      <c r="C695" s="350"/>
      <c r="D695" s="351"/>
      <c r="E695" s="351"/>
      <c r="F695" s="351"/>
      <c r="G695" s="351"/>
      <c r="H695" s="351"/>
      <c r="I695" s="351"/>
      <c r="J695" s="351"/>
      <c r="K695" s="351"/>
      <c r="L695" s="351"/>
      <c r="M695" s="351"/>
      <c r="N695" s="351"/>
      <c r="O695" s="351"/>
      <c r="P695" s="351"/>
      <c r="Q695" s="351"/>
      <c r="R695" s="351"/>
      <c r="S695" s="351"/>
      <c r="T695" s="351"/>
      <c r="U695" s="351"/>
      <c r="V695" s="351"/>
      <c r="W695" s="351"/>
      <c r="X695" s="351"/>
      <c r="Y695" s="351"/>
      <c r="Z695" s="351"/>
      <c r="AA695" s="351"/>
    </row>
    <row r="696" spans="1:27" ht="15.75">
      <c r="A696" s="350"/>
      <c r="B696" s="350"/>
      <c r="C696" s="350"/>
      <c r="D696" s="351"/>
      <c r="E696" s="351"/>
      <c r="F696" s="351"/>
      <c r="G696" s="351"/>
      <c r="H696" s="351"/>
      <c r="I696" s="351"/>
      <c r="J696" s="351"/>
      <c r="K696" s="351"/>
      <c r="L696" s="351"/>
      <c r="M696" s="351"/>
      <c r="N696" s="351"/>
      <c r="O696" s="351"/>
      <c r="P696" s="351"/>
      <c r="Q696" s="351"/>
      <c r="R696" s="351"/>
      <c r="S696" s="351"/>
      <c r="T696" s="351"/>
      <c r="U696" s="351"/>
      <c r="V696" s="351"/>
      <c r="W696" s="351"/>
      <c r="X696" s="351"/>
      <c r="Y696" s="351"/>
      <c r="Z696" s="351"/>
      <c r="AA696" s="351"/>
    </row>
    <row r="697" spans="1:27" ht="15.75">
      <c r="A697" s="350"/>
      <c r="B697" s="350"/>
      <c r="C697" s="350"/>
      <c r="D697" s="351"/>
      <c r="E697" s="351"/>
      <c r="F697" s="351"/>
      <c r="G697" s="351"/>
      <c r="H697" s="351"/>
      <c r="I697" s="351"/>
      <c r="J697" s="351"/>
      <c r="K697" s="351"/>
      <c r="L697" s="351"/>
      <c r="M697" s="351"/>
      <c r="N697" s="351"/>
      <c r="O697" s="351"/>
      <c r="P697" s="351"/>
      <c r="Q697" s="351"/>
      <c r="R697" s="351"/>
      <c r="S697" s="351"/>
      <c r="T697" s="351"/>
      <c r="U697" s="351"/>
      <c r="V697" s="351"/>
      <c r="W697" s="351"/>
      <c r="X697" s="351"/>
      <c r="Y697" s="351"/>
      <c r="Z697" s="351"/>
      <c r="AA697" s="351"/>
    </row>
    <row r="698" spans="1:27" ht="15.75">
      <c r="A698" s="350"/>
      <c r="B698" s="350"/>
      <c r="C698" s="350"/>
      <c r="D698" s="351"/>
      <c r="E698" s="351"/>
      <c r="F698" s="351"/>
      <c r="G698" s="351"/>
      <c r="H698" s="351"/>
      <c r="I698" s="351"/>
      <c r="J698" s="351"/>
      <c r="K698" s="351"/>
      <c r="L698" s="351"/>
      <c r="M698" s="351"/>
      <c r="N698" s="351"/>
      <c r="O698" s="351"/>
      <c r="P698" s="351"/>
      <c r="Q698" s="351"/>
      <c r="R698" s="351"/>
      <c r="S698" s="351"/>
      <c r="T698" s="351"/>
      <c r="U698" s="351"/>
      <c r="V698" s="351"/>
      <c r="W698" s="351"/>
      <c r="X698" s="351"/>
      <c r="Y698" s="351"/>
      <c r="Z698" s="351"/>
      <c r="AA698" s="351"/>
    </row>
    <row r="699" spans="1:27" ht="15.75">
      <c r="A699" s="350"/>
      <c r="B699" s="350"/>
      <c r="C699" s="350"/>
      <c r="D699" s="351"/>
      <c r="E699" s="351"/>
      <c r="F699" s="351"/>
      <c r="G699" s="351"/>
      <c r="H699" s="351"/>
      <c r="I699" s="351"/>
      <c r="J699" s="351"/>
      <c r="K699" s="351"/>
      <c r="L699" s="351"/>
      <c r="M699" s="351"/>
      <c r="N699" s="351"/>
      <c r="O699" s="351"/>
      <c r="P699" s="351"/>
      <c r="Q699" s="351"/>
      <c r="R699" s="351"/>
      <c r="S699" s="351"/>
      <c r="T699" s="351"/>
      <c r="U699" s="351"/>
      <c r="V699" s="351"/>
      <c r="W699" s="351"/>
      <c r="X699" s="351"/>
      <c r="Y699" s="351"/>
      <c r="Z699" s="351"/>
      <c r="AA699" s="351"/>
    </row>
    <row r="700" spans="1:27" ht="15.75">
      <c r="A700" s="350"/>
      <c r="B700" s="350"/>
      <c r="C700" s="350"/>
      <c r="D700" s="351"/>
      <c r="E700" s="351"/>
      <c r="F700" s="351"/>
      <c r="G700" s="351"/>
      <c r="H700" s="351"/>
      <c r="I700" s="351"/>
      <c r="J700" s="351"/>
      <c r="K700" s="351"/>
      <c r="L700" s="351"/>
      <c r="M700" s="351"/>
      <c r="N700" s="351"/>
      <c r="O700" s="351"/>
      <c r="P700" s="351"/>
      <c r="Q700" s="351"/>
      <c r="R700" s="351"/>
      <c r="S700" s="351"/>
      <c r="T700" s="351"/>
      <c r="U700" s="351"/>
      <c r="V700" s="351"/>
      <c r="W700" s="351"/>
      <c r="X700" s="351"/>
      <c r="Y700" s="351"/>
      <c r="Z700" s="351"/>
      <c r="AA700" s="351"/>
    </row>
    <row r="701" spans="1:27" ht="15.75">
      <c r="A701" s="350"/>
      <c r="B701" s="350"/>
      <c r="C701" s="350"/>
      <c r="D701" s="351"/>
      <c r="E701" s="351"/>
      <c r="F701" s="351"/>
      <c r="G701" s="351"/>
      <c r="H701" s="351"/>
      <c r="I701" s="351"/>
      <c r="J701" s="351"/>
      <c r="K701" s="351"/>
      <c r="L701" s="351"/>
      <c r="M701" s="351"/>
      <c r="N701" s="351"/>
      <c r="O701" s="351"/>
      <c r="P701" s="351"/>
      <c r="Q701" s="351"/>
      <c r="R701" s="351"/>
      <c r="S701" s="351"/>
      <c r="T701" s="351"/>
      <c r="U701" s="351"/>
      <c r="V701" s="351"/>
      <c r="W701" s="351"/>
      <c r="X701" s="351"/>
      <c r="Y701" s="351"/>
      <c r="Z701" s="351"/>
      <c r="AA701" s="351"/>
    </row>
    <row r="702" spans="1:27" ht="15.75">
      <c r="A702" s="350"/>
      <c r="B702" s="350"/>
      <c r="C702" s="350"/>
      <c r="D702" s="351"/>
      <c r="E702" s="351"/>
      <c r="F702" s="351"/>
      <c r="G702" s="351"/>
      <c r="H702" s="351"/>
      <c r="I702" s="351"/>
      <c r="J702" s="351"/>
      <c r="K702" s="351"/>
      <c r="L702" s="351"/>
      <c r="M702" s="351"/>
      <c r="N702" s="351"/>
      <c r="O702" s="351"/>
      <c r="P702" s="351"/>
      <c r="Q702" s="351"/>
      <c r="R702" s="351"/>
      <c r="S702" s="351"/>
      <c r="T702" s="351"/>
      <c r="U702" s="351"/>
      <c r="V702" s="351"/>
      <c r="W702" s="351"/>
      <c r="X702" s="351"/>
      <c r="Y702" s="351"/>
      <c r="Z702" s="351"/>
      <c r="AA702" s="351"/>
    </row>
    <row r="703" spans="1:27" ht="15.75">
      <c r="A703" s="350"/>
      <c r="B703" s="350"/>
      <c r="C703" s="350"/>
      <c r="D703" s="351"/>
      <c r="E703" s="351"/>
      <c r="F703" s="351"/>
      <c r="G703" s="351"/>
      <c r="H703" s="351"/>
      <c r="I703" s="351"/>
      <c r="J703" s="351"/>
      <c r="K703" s="351"/>
      <c r="L703" s="351"/>
      <c r="M703" s="351"/>
      <c r="N703" s="351"/>
      <c r="O703" s="351"/>
      <c r="P703" s="351"/>
      <c r="Q703" s="351"/>
      <c r="R703" s="351"/>
      <c r="S703" s="351"/>
      <c r="T703" s="351"/>
      <c r="U703" s="351"/>
      <c r="V703" s="351"/>
      <c r="W703" s="351"/>
      <c r="X703" s="351"/>
      <c r="Y703" s="351"/>
      <c r="Z703" s="351"/>
      <c r="AA703" s="351"/>
    </row>
    <row r="704" spans="1:27" ht="15.75">
      <c r="A704" s="350"/>
      <c r="B704" s="350"/>
      <c r="C704" s="350"/>
      <c r="D704" s="351"/>
      <c r="E704" s="351"/>
      <c r="F704" s="351"/>
      <c r="G704" s="351"/>
      <c r="H704" s="351"/>
      <c r="I704" s="351"/>
      <c r="J704" s="351"/>
      <c r="K704" s="351"/>
      <c r="L704" s="351"/>
      <c r="M704" s="351"/>
      <c r="N704" s="351"/>
      <c r="O704" s="351"/>
      <c r="P704" s="351"/>
      <c r="Q704" s="351"/>
      <c r="R704" s="351"/>
      <c r="S704" s="351"/>
      <c r="T704" s="351"/>
      <c r="U704" s="351"/>
      <c r="V704" s="351"/>
      <c r="W704" s="351"/>
      <c r="X704" s="351"/>
      <c r="Y704" s="351"/>
      <c r="Z704" s="351"/>
      <c r="AA704" s="351"/>
    </row>
    <row r="705" spans="1:27" ht="15.75">
      <c r="A705" s="350"/>
      <c r="B705" s="350"/>
      <c r="C705" s="350"/>
      <c r="D705" s="351"/>
      <c r="E705" s="351"/>
      <c r="F705" s="351"/>
      <c r="G705" s="351"/>
      <c r="H705" s="351"/>
      <c r="I705" s="351"/>
      <c r="J705" s="351"/>
      <c r="K705" s="351"/>
      <c r="L705" s="351"/>
      <c r="M705" s="351"/>
      <c r="N705" s="351"/>
      <c r="O705" s="351"/>
      <c r="P705" s="351"/>
      <c r="Q705" s="351"/>
      <c r="R705" s="351"/>
      <c r="S705" s="351"/>
      <c r="T705" s="351"/>
      <c r="U705" s="351"/>
      <c r="V705" s="351"/>
      <c r="W705" s="351"/>
      <c r="X705" s="351"/>
      <c r="Y705" s="351"/>
      <c r="Z705" s="351"/>
      <c r="AA705" s="351"/>
    </row>
    <row r="706" spans="1:27" ht="15.75">
      <c r="A706" s="350"/>
      <c r="B706" s="350"/>
      <c r="C706" s="350"/>
      <c r="D706" s="351"/>
      <c r="E706" s="351"/>
      <c r="F706" s="351"/>
      <c r="G706" s="351"/>
      <c r="H706" s="351"/>
      <c r="I706" s="351"/>
      <c r="J706" s="351"/>
      <c r="K706" s="351"/>
      <c r="L706" s="351"/>
      <c r="M706" s="351"/>
      <c r="N706" s="351"/>
      <c r="O706" s="351"/>
      <c r="P706" s="351"/>
      <c r="Q706" s="351"/>
      <c r="R706" s="351"/>
      <c r="S706" s="351"/>
      <c r="T706" s="351"/>
      <c r="U706" s="351"/>
      <c r="V706" s="351"/>
      <c r="W706" s="351"/>
      <c r="X706" s="351"/>
      <c r="Y706" s="351"/>
      <c r="Z706" s="351"/>
      <c r="AA706" s="351"/>
    </row>
    <row r="707" spans="1:27" ht="15.75">
      <c r="A707" s="350"/>
      <c r="B707" s="350"/>
      <c r="C707" s="350"/>
      <c r="D707" s="351"/>
      <c r="E707" s="351"/>
      <c r="F707" s="351"/>
      <c r="G707" s="351"/>
      <c r="H707" s="351"/>
      <c r="I707" s="351"/>
      <c r="J707" s="351"/>
      <c r="K707" s="351"/>
      <c r="L707" s="351"/>
      <c r="M707" s="351"/>
      <c r="N707" s="351"/>
      <c r="O707" s="351"/>
      <c r="P707" s="351"/>
      <c r="Q707" s="351"/>
      <c r="R707" s="351"/>
      <c r="S707" s="351"/>
      <c r="T707" s="351"/>
      <c r="U707" s="351"/>
      <c r="V707" s="351"/>
      <c r="W707" s="351"/>
      <c r="X707" s="351"/>
      <c r="Y707" s="351"/>
      <c r="Z707" s="351"/>
      <c r="AA707" s="351"/>
    </row>
    <row r="708" spans="1:27" ht="15.75">
      <c r="A708" s="350"/>
      <c r="B708" s="350"/>
      <c r="C708" s="350"/>
      <c r="D708" s="351"/>
      <c r="E708" s="351"/>
      <c r="F708" s="351"/>
      <c r="G708" s="351"/>
      <c r="H708" s="351"/>
      <c r="I708" s="351"/>
      <c r="J708" s="351"/>
      <c r="K708" s="351"/>
      <c r="L708" s="351"/>
      <c r="M708" s="351"/>
      <c r="N708" s="351"/>
      <c r="O708" s="351"/>
      <c r="P708" s="351"/>
      <c r="Q708" s="351"/>
      <c r="R708" s="351"/>
      <c r="S708" s="351"/>
      <c r="T708" s="351"/>
      <c r="U708" s="351"/>
      <c r="V708" s="351"/>
      <c r="W708" s="351"/>
      <c r="X708" s="351"/>
      <c r="Y708" s="351"/>
      <c r="Z708" s="351"/>
      <c r="AA708" s="351"/>
    </row>
    <row r="709" spans="1:27" ht="15.75">
      <c r="A709" s="350"/>
      <c r="B709" s="350"/>
      <c r="C709" s="350"/>
      <c r="D709" s="351"/>
      <c r="E709" s="351"/>
      <c r="F709" s="351"/>
      <c r="G709" s="351"/>
      <c r="H709" s="351"/>
      <c r="I709" s="351"/>
      <c r="J709" s="351"/>
      <c r="K709" s="351"/>
      <c r="L709" s="351"/>
      <c r="M709" s="351"/>
      <c r="N709" s="351"/>
      <c r="O709" s="351"/>
      <c r="P709" s="351"/>
      <c r="Q709" s="351"/>
      <c r="R709" s="351"/>
      <c r="S709" s="351"/>
      <c r="T709" s="351"/>
      <c r="U709" s="351"/>
      <c r="V709" s="351"/>
      <c r="W709" s="351"/>
      <c r="X709" s="351"/>
      <c r="Y709" s="351"/>
      <c r="Z709" s="351"/>
      <c r="AA709" s="351"/>
    </row>
    <row r="710" spans="1:27" ht="15.75">
      <c r="A710" s="350"/>
      <c r="B710" s="350"/>
      <c r="C710" s="350"/>
      <c r="D710" s="351"/>
      <c r="E710" s="351"/>
      <c r="F710" s="351"/>
      <c r="G710" s="351"/>
      <c r="H710" s="351"/>
      <c r="I710" s="351"/>
      <c r="J710" s="351"/>
      <c r="K710" s="351"/>
      <c r="L710" s="351"/>
      <c r="M710" s="351"/>
      <c r="N710" s="351"/>
      <c r="O710" s="351"/>
      <c r="P710" s="351"/>
      <c r="Q710" s="351"/>
      <c r="R710" s="351"/>
      <c r="S710" s="351"/>
      <c r="T710" s="351"/>
      <c r="U710" s="351"/>
      <c r="V710" s="351"/>
      <c r="W710" s="351"/>
      <c r="X710" s="351"/>
      <c r="Y710" s="351"/>
      <c r="Z710" s="351"/>
      <c r="AA710" s="351"/>
    </row>
    <row r="711" spans="1:27" ht="15.75">
      <c r="A711" s="350"/>
      <c r="B711" s="350"/>
      <c r="C711" s="350"/>
      <c r="D711" s="351"/>
      <c r="E711" s="351"/>
      <c r="F711" s="351"/>
      <c r="G711" s="351"/>
      <c r="H711" s="351"/>
      <c r="I711" s="351"/>
      <c r="J711" s="351"/>
      <c r="K711" s="351"/>
      <c r="L711" s="351"/>
      <c r="M711" s="351"/>
      <c r="N711" s="351"/>
      <c r="O711" s="351"/>
      <c r="P711" s="351"/>
      <c r="Q711" s="351"/>
      <c r="R711" s="351"/>
      <c r="S711" s="351"/>
      <c r="T711" s="351"/>
      <c r="U711" s="351"/>
      <c r="V711" s="351"/>
      <c r="W711" s="351"/>
      <c r="X711" s="351"/>
      <c r="Y711" s="351"/>
      <c r="Z711" s="351"/>
      <c r="AA711" s="351"/>
    </row>
    <row r="712" spans="1:27" ht="15.75">
      <c r="A712" s="350"/>
      <c r="B712" s="350"/>
      <c r="C712" s="350"/>
      <c r="D712" s="351"/>
      <c r="E712" s="351"/>
      <c r="F712" s="351"/>
      <c r="G712" s="351"/>
      <c r="H712" s="351"/>
      <c r="I712" s="351"/>
      <c r="J712" s="351"/>
      <c r="K712" s="351"/>
      <c r="L712" s="351"/>
      <c r="M712" s="351"/>
      <c r="N712" s="351"/>
      <c r="O712" s="351"/>
      <c r="P712" s="351"/>
      <c r="Q712" s="351"/>
      <c r="R712" s="351"/>
      <c r="S712" s="351"/>
      <c r="T712" s="351"/>
      <c r="U712" s="351"/>
      <c r="V712" s="351"/>
      <c r="W712" s="351"/>
      <c r="X712" s="351"/>
      <c r="Y712" s="351"/>
      <c r="Z712" s="351"/>
      <c r="AA712" s="351"/>
    </row>
    <row r="713" spans="1:27" ht="15.75">
      <c r="A713" s="350"/>
      <c r="B713" s="350"/>
      <c r="C713" s="350"/>
      <c r="D713" s="351"/>
      <c r="E713" s="351"/>
      <c r="F713" s="351"/>
      <c r="G713" s="351"/>
      <c r="H713" s="351"/>
      <c r="I713" s="351"/>
      <c r="J713" s="351"/>
      <c r="K713" s="351"/>
      <c r="L713" s="351"/>
      <c r="M713" s="351"/>
      <c r="N713" s="351"/>
      <c r="O713" s="351"/>
      <c r="P713" s="351"/>
      <c r="Q713" s="351"/>
      <c r="R713" s="351"/>
      <c r="S713" s="351"/>
      <c r="T713" s="351"/>
      <c r="U713" s="351"/>
      <c r="V713" s="351"/>
      <c r="W713" s="351"/>
      <c r="X713" s="351"/>
      <c r="Y713" s="351"/>
      <c r="Z713" s="351"/>
      <c r="AA713" s="351"/>
    </row>
    <row r="714" spans="1:27" ht="15.75">
      <c r="A714" s="350"/>
      <c r="B714" s="350"/>
      <c r="C714" s="350"/>
      <c r="D714" s="351"/>
      <c r="E714" s="351"/>
      <c r="F714" s="351"/>
      <c r="G714" s="351"/>
      <c r="H714" s="351"/>
      <c r="I714" s="351"/>
      <c r="J714" s="351"/>
      <c r="K714" s="351"/>
      <c r="L714" s="351"/>
      <c r="M714" s="351"/>
      <c r="N714" s="351"/>
      <c r="O714" s="351"/>
      <c r="P714" s="351"/>
      <c r="Q714" s="351"/>
      <c r="R714" s="351"/>
      <c r="S714" s="351"/>
      <c r="T714" s="351"/>
      <c r="U714" s="351"/>
      <c r="V714" s="351"/>
      <c r="W714" s="351"/>
      <c r="X714" s="351"/>
      <c r="Y714" s="351"/>
      <c r="Z714" s="351"/>
      <c r="AA714" s="351"/>
    </row>
    <row r="715" spans="1:27" ht="15.75">
      <c r="A715" s="350"/>
      <c r="B715" s="350"/>
      <c r="C715" s="350"/>
      <c r="D715" s="351"/>
      <c r="E715" s="351"/>
      <c r="F715" s="351"/>
      <c r="G715" s="351"/>
      <c r="H715" s="351"/>
      <c r="I715" s="351"/>
      <c r="J715" s="351"/>
      <c r="K715" s="351"/>
      <c r="L715" s="351"/>
      <c r="M715" s="351"/>
      <c r="N715" s="351"/>
      <c r="O715" s="351"/>
      <c r="P715" s="351"/>
      <c r="Q715" s="351"/>
      <c r="R715" s="351"/>
      <c r="S715" s="351"/>
      <c r="T715" s="351"/>
      <c r="U715" s="351"/>
      <c r="V715" s="351"/>
      <c r="W715" s="351"/>
      <c r="X715" s="351"/>
      <c r="Y715" s="351"/>
      <c r="Z715" s="351"/>
      <c r="AA715" s="351"/>
    </row>
    <row r="716" spans="1:27" ht="15.75">
      <c r="A716" s="350"/>
      <c r="B716" s="350"/>
      <c r="C716" s="350"/>
      <c r="D716" s="351"/>
      <c r="E716" s="351"/>
      <c r="F716" s="351"/>
      <c r="G716" s="351"/>
      <c r="H716" s="351"/>
      <c r="I716" s="351"/>
      <c r="J716" s="351"/>
      <c r="K716" s="351"/>
      <c r="L716" s="351"/>
      <c r="M716" s="351"/>
      <c r="N716" s="351"/>
      <c r="O716" s="351"/>
      <c r="P716" s="351"/>
      <c r="Q716" s="351"/>
      <c r="R716" s="351"/>
      <c r="S716" s="351"/>
      <c r="T716" s="351"/>
      <c r="U716" s="351"/>
      <c r="V716" s="351"/>
      <c r="W716" s="351"/>
      <c r="X716" s="351"/>
      <c r="Y716" s="351"/>
      <c r="Z716" s="351"/>
      <c r="AA716" s="351"/>
    </row>
    <row r="717" spans="1:27" ht="15.75">
      <c r="A717" s="350"/>
      <c r="B717" s="350"/>
      <c r="C717" s="350"/>
      <c r="D717" s="351"/>
      <c r="E717" s="351"/>
      <c r="F717" s="351"/>
      <c r="G717" s="351"/>
      <c r="H717" s="351"/>
      <c r="I717" s="351"/>
      <c r="J717" s="351"/>
      <c r="K717" s="351"/>
      <c r="L717" s="351"/>
      <c r="M717" s="351"/>
      <c r="N717" s="351"/>
      <c r="O717" s="351"/>
      <c r="P717" s="351"/>
      <c r="Q717" s="351"/>
      <c r="R717" s="351"/>
      <c r="S717" s="351"/>
      <c r="T717" s="351"/>
      <c r="U717" s="351"/>
      <c r="V717" s="351"/>
      <c r="W717" s="351"/>
      <c r="X717" s="351"/>
      <c r="Y717" s="351"/>
      <c r="Z717" s="351"/>
      <c r="AA717" s="351"/>
    </row>
    <row r="718" spans="1:27" ht="15.75">
      <c r="A718" s="350"/>
      <c r="B718" s="350"/>
      <c r="C718" s="350"/>
      <c r="D718" s="351"/>
      <c r="E718" s="351"/>
      <c r="F718" s="351"/>
      <c r="G718" s="351"/>
      <c r="H718" s="351"/>
      <c r="I718" s="351"/>
      <c r="J718" s="351"/>
      <c r="K718" s="351"/>
      <c r="L718" s="351"/>
      <c r="M718" s="351"/>
      <c r="N718" s="351"/>
      <c r="O718" s="351"/>
      <c r="P718" s="351"/>
      <c r="Q718" s="351"/>
      <c r="R718" s="351"/>
      <c r="S718" s="351"/>
      <c r="T718" s="351"/>
      <c r="U718" s="351"/>
      <c r="V718" s="351"/>
      <c r="W718" s="351"/>
      <c r="X718" s="351"/>
      <c r="Y718" s="351"/>
      <c r="Z718" s="351"/>
      <c r="AA718" s="351"/>
    </row>
    <row r="719" spans="1:27" ht="15.75">
      <c r="A719" s="350"/>
      <c r="B719" s="350"/>
      <c r="C719" s="350"/>
      <c r="D719" s="351"/>
      <c r="E719" s="351"/>
      <c r="F719" s="351"/>
      <c r="G719" s="351"/>
      <c r="H719" s="351"/>
      <c r="I719" s="351"/>
      <c r="J719" s="351"/>
      <c r="K719" s="351"/>
      <c r="L719" s="351"/>
      <c r="M719" s="351"/>
      <c r="N719" s="351"/>
      <c r="O719" s="351"/>
      <c r="P719" s="351"/>
      <c r="Q719" s="351"/>
      <c r="R719" s="351"/>
      <c r="S719" s="351"/>
      <c r="T719" s="351"/>
      <c r="U719" s="351"/>
      <c r="V719" s="351"/>
      <c r="W719" s="351"/>
      <c r="X719" s="351"/>
      <c r="Y719" s="351"/>
      <c r="Z719" s="351"/>
      <c r="AA719" s="351"/>
    </row>
    <row r="720" spans="1:27" ht="15.75">
      <c r="A720" s="350"/>
      <c r="B720" s="350"/>
      <c r="C720" s="350"/>
      <c r="D720" s="351"/>
      <c r="E720" s="351"/>
      <c r="F720" s="351"/>
      <c r="G720" s="351"/>
      <c r="H720" s="351"/>
      <c r="I720" s="351"/>
      <c r="J720" s="351"/>
      <c r="K720" s="351"/>
      <c r="L720" s="351"/>
      <c r="M720" s="351"/>
      <c r="N720" s="351"/>
      <c r="O720" s="351"/>
      <c r="P720" s="351"/>
      <c r="Q720" s="351"/>
      <c r="R720" s="351"/>
      <c r="S720" s="351"/>
      <c r="T720" s="351"/>
      <c r="U720" s="351"/>
      <c r="V720" s="351"/>
      <c r="W720" s="351"/>
      <c r="X720" s="351"/>
      <c r="Y720" s="351"/>
      <c r="Z720" s="351"/>
      <c r="AA720" s="351"/>
    </row>
    <row r="721" spans="1:27" ht="15.75">
      <c r="A721" s="350"/>
      <c r="B721" s="350"/>
      <c r="C721" s="350"/>
      <c r="D721" s="351"/>
      <c r="E721" s="351"/>
      <c r="F721" s="351"/>
      <c r="G721" s="351"/>
      <c r="H721" s="351"/>
      <c r="I721" s="351"/>
      <c r="J721" s="351"/>
      <c r="K721" s="351"/>
      <c r="L721" s="351"/>
      <c r="M721" s="351"/>
      <c r="N721" s="351"/>
      <c r="O721" s="351"/>
      <c r="P721" s="351"/>
      <c r="Q721" s="351"/>
      <c r="R721" s="351"/>
      <c r="S721" s="351"/>
      <c r="T721" s="351"/>
      <c r="U721" s="351"/>
      <c r="V721" s="351"/>
      <c r="W721" s="351"/>
      <c r="X721" s="351"/>
      <c r="Y721" s="351"/>
      <c r="Z721" s="351"/>
      <c r="AA721" s="351"/>
    </row>
    <row r="722" spans="1:27" ht="15.75">
      <c r="A722" s="350"/>
      <c r="B722" s="350"/>
      <c r="C722" s="350"/>
      <c r="D722" s="351"/>
      <c r="E722" s="351"/>
      <c r="F722" s="351"/>
      <c r="G722" s="351"/>
      <c r="H722" s="351"/>
      <c r="I722" s="351"/>
      <c r="J722" s="351"/>
      <c r="K722" s="351"/>
      <c r="L722" s="351"/>
      <c r="M722" s="351"/>
      <c r="N722" s="351"/>
      <c r="O722" s="351"/>
      <c r="P722" s="351"/>
      <c r="Q722" s="351"/>
      <c r="R722" s="351"/>
      <c r="S722" s="351"/>
      <c r="T722" s="351"/>
      <c r="U722" s="351"/>
      <c r="V722" s="351"/>
      <c r="W722" s="351"/>
      <c r="X722" s="351"/>
      <c r="Y722" s="351"/>
      <c r="Z722" s="351"/>
      <c r="AA722" s="351"/>
    </row>
    <row r="723" spans="1:27" ht="15.75">
      <c r="A723" s="350"/>
      <c r="B723" s="350"/>
      <c r="C723" s="350"/>
      <c r="D723" s="351"/>
      <c r="E723" s="351"/>
      <c r="F723" s="351"/>
      <c r="G723" s="351"/>
      <c r="H723" s="351"/>
      <c r="I723" s="351"/>
      <c r="J723" s="351"/>
      <c r="K723" s="351"/>
      <c r="L723" s="351"/>
      <c r="M723" s="351"/>
      <c r="N723" s="351"/>
      <c r="O723" s="351"/>
      <c r="P723" s="351"/>
      <c r="Q723" s="351"/>
      <c r="R723" s="351"/>
      <c r="S723" s="351"/>
      <c r="T723" s="351"/>
      <c r="U723" s="351"/>
      <c r="V723" s="351"/>
      <c r="W723" s="351"/>
      <c r="X723" s="351"/>
      <c r="Y723" s="351"/>
      <c r="Z723" s="351"/>
      <c r="AA723" s="351"/>
    </row>
    <row r="724" spans="1:27" ht="15.75">
      <c r="A724" s="350"/>
      <c r="B724" s="350"/>
      <c r="C724" s="350"/>
      <c r="D724" s="351"/>
      <c r="E724" s="351"/>
      <c r="F724" s="351"/>
      <c r="G724" s="351"/>
      <c r="H724" s="351"/>
      <c r="I724" s="351"/>
      <c r="J724" s="351"/>
      <c r="K724" s="351"/>
      <c r="L724" s="351"/>
      <c r="M724" s="351"/>
      <c r="N724" s="351"/>
      <c r="O724" s="351"/>
      <c r="P724" s="351"/>
      <c r="Q724" s="351"/>
      <c r="R724" s="351"/>
      <c r="S724" s="351"/>
      <c r="T724" s="351"/>
      <c r="U724" s="351"/>
      <c r="V724" s="351"/>
      <c r="W724" s="351"/>
      <c r="X724" s="351"/>
      <c r="Y724" s="351"/>
      <c r="Z724" s="351"/>
      <c r="AA724" s="351"/>
    </row>
    <row r="725" spans="1:27" ht="15.75">
      <c r="A725" s="350"/>
      <c r="B725" s="350"/>
      <c r="C725" s="350"/>
      <c r="D725" s="351"/>
      <c r="E725" s="351"/>
      <c r="F725" s="351"/>
      <c r="G725" s="351"/>
      <c r="H725" s="351"/>
      <c r="I725" s="351"/>
      <c r="J725" s="351"/>
      <c r="K725" s="351"/>
      <c r="L725" s="351"/>
      <c r="M725" s="351"/>
      <c r="N725" s="351"/>
      <c r="O725" s="351"/>
      <c r="P725" s="351"/>
      <c r="Q725" s="351"/>
      <c r="R725" s="351"/>
      <c r="S725" s="351"/>
      <c r="T725" s="351"/>
      <c r="U725" s="351"/>
      <c r="V725" s="351"/>
      <c r="W725" s="351"/>
      <c r="X725" s="351"/>
      <c r="Y725" s="351"/>
      <c r="Z725" s="351"/>
      <c r="AA725" s="351"/>
    </row>
    <row r="726" spans="1:27" ht="15.75">
      <c r="A726" s="350"/>
      <c r="B726" s="350"/>
      <c r="C726" s="350"/>
      <c r="D726" s="351"/>
      <c r="E726" s="351"/>
      <c r="F726" s="351"/>
      <c r="G726" s="351"/>
      <c r="H726" s="351"/>
      <c r="I726" s="351"/>
      <c r="J726" s="351"/>
      <c r="K726" s="351"/>
      <c r="L726" s="351"/>
      <c r="M726" s="351"/>
      <c r="N726" s="351"/>
      <c r="O726" s="351"/>
      <c r="P726" s="351"/>
      <c r="Q726" s="351"/>
      <c r="R726" s="351"/>
      <c r="S726" s="351"/>
      <c r="T726" s="351"/>
      <c r="U726" s="351"/>
      <c r="V726" s="351"/>
      <c r="W726" s="351"/>
      <c r="X726" s="351"/>
      <c r="Y726" s="351"/>
      <c r="Z726" s="351"/>
      <c r="AA726" s="351"/>
    </row>
    <row r="727" spans="1:27" ht="15.75">
      <c r="A727" s="350"/>
      <c r="B727" s="350"/>
      <c r="C727" s="350"/>
      <c r="D727" s="351"/>
      <c r="E727" s="351"/>
      <c r="F727" s="351"/>
      <c r="G727" s="351"/>
      <c r="H727" s="351"/>
      <c r="I727" s="351"/>
      <c r="J727" s="351"/>
      <c r="K727" s="351"/>
      <c r="L727" s="351"/>
      <c r="M727" s="351"/>
      <c r="N727" s="351"/>
      <c r="O727" s="351"/>
      <c r="P727" s="351"/>
      <c r="Q727" s="351"/>
      <c r="R727" s="351"/>
      <c r="S727" s="351"/>
      <c r="T727" s="351"/>
      <c r="U727" s="351"/>
      <c r="V727" s="351"/>
      <c r="W727" s="351"/>
      <c r="X727" s="351"/>
      <c r="Y727" s="351"/>
      <c r="Z727" s="351"/>
      <c r="AA727" s="351"/>
    </row>
    <row r="728" spans="1:27" ht="15.75">
      <c r="A728" s="350"/>
      <c r="B728" s="350"/>
      <c r="C728" s="350"/>
      <c r="D728" s="351"/>
      <c r="E728" s="351"/>
      <c r="F728" s="351"/>
      <c r="G728" s="351"/>
      <c r="H728" s="351"/>
      <c r="I728" s="351"/>
      <c r="J728" s="351"/>
      <c r="K728" s="351"/>
      <c r="L728" s="351"/>
      <c r="M728" s="351"/>
      <c r="N728" s="351"/>
      <c r="O728" s="351"/>
      <c r="P728" s="351"/>
      <c r="Q728" s="351"/>
      <c r="R728" s="351"/>
      <c r="S728" s="351"/>
      <c r="T728" s="351"/>
      <c r="U728" s="351"/>
      <c r="V728" s="351"/>
      <c r="W728" s="351"/>
      <c r="X728" s="351"/>
      <c r="Y728" s="351"/>
      <c r="Z728" s="351"/>
      <c r="AA728" s="351"/>
    </row>
    <row r="729" spans="1:27" ht="15.75">
      <c r="A729" s="350"/>
      <c r="B729" s="350"/>
      <c r="C729" s="350"/>
      <c r="D729" s="351"/>
      <c r="E729" s="351"/>
      <c r="F729" s="351"/>
      <c r="G729" s="351"/>
      <c r="H729" s="351"/>
      <c r="I729" s="351"/>
      <c r="J729" s="351"/>
      <c r="K729" s="351"/>
      <c r="L729" s="351"/>
      <c r="M729" s="351"/>
      <c r="N729" s="351"/>
      <c r="O729" s="351"/>
      <c r="P729" s="351"/>
      <c r="Q729" s="351"/>
      <c r="R729" s="351"/>
      <c r="S729" s="351"/>
      <c r="T729" s="351"/>
      <c r="U729" s="351"/>
      <c r="V729" s="351"/>
      <c r="W729" s="351"/>
      <c r="X729" s="351"/>
      <c r="Y729" s="351"/>
      <c r="Z729" s="351"/>
      <c r="AA729" s="351"/>
    </row>
    <row r="730" spans="1:27" ht="15.75">
      <c r="A730" s="350"/>
      <c r="B730" s="350"/>
      <c r="C730" s="350"/>
      <c r="D730" s="351"/>
      <c r="E730" s="351"/>
      <c r="F730" s="351"/>
      <c r="G730" s="351"/>
      <c r="H730" s="351"/>
      <c r="I730" s="351"/>
      <c r="J730" s="351"/>
      <c r="K730" s="351"/>
      <c r="L730" s="351"/>
      <c r="M730" s="351"/>
      <c r="N730" s="351"/>
      <c r="O730" s="351"/>
      <c r="P730" s="351"/>
      <c r="Q730" s="351"/>
      <c r="R730" s="351"/>
      <c r="S730" s="351"/>
      <c r="T730" s="351"/>
      <c r="U730" s="351"/>
      <c r="V730" s="351"/>
      <c r="W730" s="351"/>
      <c r="X730" s="351"/>
      <c r="Y730" s="351"/>
      <c r="Z730" s="351"/>
      <c r="AA730" s="351"/>
    </row>
    <row r="731" spans="1:27" ht="15.75">
      <c r="A731" s="350"/>
      <c r="B731" s="350"/>
      <c r="C731" s="350"/>
      <c r="D731" s="351"/>
      <c r="E731" s="351"/>
      <c r="F731" s="351"/>
      <c r="G731" s="351"/>
      <c r="H731" s="351"/>
      <c r="I731" s="351"/>
      <c r="J731" s="351"/>
      <c r="K731" s="351"/>
      <c r="L731" s="351"/>
      <c r="M731" s="351"/>
      <c r="N731" s="351"/>
      <c r="O731" s="351"/>
      <c r="P731" s="351"/>
      <c r="Q731" s="351"/>
      <c r="R731" s="351"/>
      <c r="S731" s="351"/>
      <c r="T731" s="351"/>
      <c r="U731" s="351"/>
      <c r="V731" s="351"/>
      <c r="W731" s="351"/>
      <c r="X731" s="351"/>
      <c r="Y731" s="351"/>
      <c r="Z731" s="351"/>
      <c r="AA731" s="351"/>
    </row>
    <row r="732" spans="1:27" ht="15.75">
      <c r="A732" s="350"/>
      <c r="B732" s="350"/>
      <c r="C732" s="350"/>
      <c r="D732" s="351"/>
      <c r="E732" s="351"/>
      <c r="F732" s="351"/>
      <c r="G732" s="351"/>
      <c r="H732" s="351"/>
      <c r="I732" s="351"/>
      <c r="J732" s="351"/>
      <c r="K732" s="351"/>
      <c r="L732" s="351"/>
      <c r="M732" s="351"/>
      <c r="N732" s="351"/>
      <c r="O732" s="351"/>
      <c r="P732" s="351"/>
      <c r="Q732" s="351"/>
      <c r="R732" s="351"/>
      <c r="S732" s="351"/>
      <c r="T732" s="351"/>
      <c r="U732" s="351"/>
      <c r="V732" s="351"/>
      <c r="W732" s="351"/>
      <c r="X732" s="351"/>
      <c r="Y732" s="351"/>
      <c r="Z732" s="351"/>
      <c r="AA732" s="351"/>
    </row>
    <row r="733" spans="1:27" ht="15.75">
      <c r="A733" s="350"/>
      <c r="B733" s="350"/>
      <c r="C733" s="350"/>
      <c r="D733" s="351"/>
      <c r="E733" s="351"/>
      <c r="F733" s="351"/>
      <c r="G733" s="351"/>
      <c r="H733" s="351"/>
      <c r="I733" s="351"/>
      <c r="J733" s="351"/>
      <c r="K733" s="351"/>
      <c r="L733" s="351"/>
      <c r="M733" s="351"/>
      <c r="N733" s="351"/>
      <c r="O733" s="351"/>
      <c r="P733" s="351"/>
      <c r="Q733" s="351"/>
      <c r="R733" s="351"/>
      <c r="S733" s="351"/>
      <c r="T733" s="351"/>
      <c r="U733" s="351"/>
      <c r="V733" s="351"/>
      <c r="W733" s="351"/>
      <c r="X733" s="351"/>
      <c r="Y733" s="351"/>
      <c r="Z733" s="351"/>
      <c r="AA733" s="351"/>
    </row>
    <row r="734" spans="1:27" ht="15.75">
      <c r="A734" s="350"/>
      <c r="B734" s="350"/>
      <c r="C734" s="350"/>
      <c r="D734" s="351"/>
      <c r="E734" s="351"/>
      <c r="F734" s="351"/>
      <c r="G734" s="351"/>
      <c r="H734" s="351"/>
      <c r="I734" s="351"/>
      <c r="J734" s="351"/>
      <c r="K734" s="351"/>
      <c r="L734" s="351"/>
      <c r="M734" s="351"/>
      <c r="N734" s="351"/>
      <c r="O734" s="351"/>
      <c r="P734" s="351"/>
      <c r="Q734" s="351"/>
      <c r="R734" s="351"/>
      <c r="S734" s="351"/>
      <c r="T734" s="351"/>
      <c r="U734" s="351"/>
      <c r="V734" s="351"/>
      <c r="W734" s="351"/>
      <c r="X734" s="351"/>
      <c r="Y734" s="351"/>
      <c r="Z734" s="351"/>
      <c r="AA734" s="351"/>
    </row>
    <row r="735" spans="1:27" ht="15.75">
      <c r="A735" s="350"/>
      <c r="B735" s="350"/>
      <c r="C735" s="350"/>
      <c r="D735" s="351"/>
      <c r="E735" s="351"/>
      <c r="F735" s="351"/>
      <c r="G735" s="351"/>
      <c r="H735" s="351"/>
      <c r="I735" s="351"/>
      <c r="J735" s="351"/>
      <c r="K735" s="351"/>
      <c r="L735" s="351"/>
      <c r="M735" s="351"/>
      <c r="N735" s="351"/>
      <c r="O735" s="351"/>
      <c r="P735" s="351"/>
      <c r="Q735" s="351"/>
      <c r="R735" s="351"/>
      <c r="S735" s="351"/>
      <c r="T735" s="351"/>
      <c r="U735" s="351"/>
      <c r="V735" s="351"/>
      <c r="W735" s="351"/>
      <c r="X735" s="351"/>
      <c r="Y735" s="351"/>
      <c r="Z735" s="351"/>
      <c r="AA735" s="351"/>
    </row>
    <row r="736" spans="1:27" ht="15.75">
      <c r="A736" s="350"/>
      <c r="B736" s="350"/>
      <c r="C736" s="350"/>
      <c r="D736" s="351"/>
      <c r="E736" s="351"/>
      <c r="F736" s="351"/>
      <c r="G736" s="351"/>
      <c r="H736" s="351"/>
      <c r="I736" s="351"/>
      <c r="J736" s="351"/>
      <c r="K736" s="351"/>
      <c r="L736" s="351"/>
      <c r="M736" s="351"/>
      <c r="N736" s="351"/>
      <c r="O736" s="351"/>
      <c r="P736" s="351"/>
      <c r="Q736" s="351"/>
      <c r="R736" s="351"/>
      <c r="S736" s="351"/>
      <c r="T736" s="351"/>
      <c r="U736" s="351"/>
      <c r="V736" s="351"/>
      <c r="W736" s="351"/>
      <c r="X736" s="351"/>
      <c r="Y736" s="351"/>
      <c r="Z736" s="351"/>
      <c r="AA736" s="351"/>
    </row>
    <row r="737" spans="1:27" ht="15.75">
      <c r="A737" s="350"/>
      <c r="B737" s="350"/>
      <c r="C737" s="350"/>
      <c r="D737" s="351"/>
      <c r="E737" s="351"/>
      <c r="F737" s="351"/>
      <c r="G737" s="351"/>
      <c r="H737" s="351"/>
      <c r="I737" s="351"/>
      <c r="J737" s="351"/>
      <c r="K737" s="351"/>
      <c r="L737" s="351"/>
      <c r="M737" s="351"/>
      <c r="N737" s="351"/>
      <c r="O737" s="351"/>
      <c r="P737" s="351"/>
      <c r="Q737" s="351"/>
      <c r="R737" s="351"/>
      <c r="S737" s="351"/>
      <c r="T737" s="351"/>
      <c r="U737" s="351"/>
      <c r="V737" s="351"/>
      <c r="W737" s="351"/>
      <c r="X737" s="351"/>
      <c r="Y737" s="351"/>
      <c r="Z737" s="351"/>
      <c r="AA737" s="351"/>
    </row>
    <row r="738" spans="1:27" ht="15.75">
      <c r="A738" s="350"/>
      <c r="B738" s="350"/>
      <c r="C738" s="350"/>
      <c r="D738" s="351"/>
      <c r="E738" s="351"/>
      <c r="F738" s="351"/>
      <c r="G738" s="351"/>
      <c r="H738" s="351"/>
      <c r="I738" s="351"/>
      <c r="J738" s="351"/>
      <c r="K738" s="351"/>
      <c r="L738" s="351"/>
      <c r="M738" s="351"/>
      <c r="N738" s="351"/>
      <c r="O738" s="351"/>
      <c r="P738" s="351"/>
      <c r="Q738" s="351"/>
      <c r="R738" s="351"/>
      <c r="S738" s="351"/>
      <c r="T738" s="351"/>
      <c r="U738" s="351"/>
      <c r="V738" s="351"/>
      <c r="W738" s="351"/>
      <c r="X738" s="351"/>
      <c r="Y738" s="351"/>
      <c r="Z738" s="351"/>
      <c r="AA738" s="351"/>
    </row>
    <row r="739" spans="1:27" ht="15.75">
      <c r="A739" s="350"/>
      <c r="B739" s="350"/>
      <c r="C739" s="350"/>
      <c r="D739" s="351"/>
      <c r="E739" s="351"/>
      <c r="F739" s="351"/>
      <c r="G739" s="351"/>
      <c r="H739" s="351"/>
      <c r="I739" s="351"/>
      <c r="J739" s="351"/>
      <c r="K739" s="351"/>
      <c r="L739" s="351"/>
      <c r="M739" s="351"/>
      <c r="N739" s="351"/>
      <c r="O739" s="351"/>
      <c r="P739" s="351"/>
      <c r="Q739" s="351"/>
      <c r="R739" s="351"/>
      <c r="S739" s="351"/>
      <c r="T739" s="351"/>
      <c r="U739" s="351"/>
      <c r="V739" s="351"/>
      <c r="W739" s="351"/>
      <c r="X739" s="351"/>
      <c r="Y739" s="351"/>
      <c r="Z739" s="351"/>
      <c r="AA739" s="351"/>
    </row>
    <row r="740" spans="1:27" ht="15.75">
      <c r="A740" s="350"/>
      <c r="B740" s="350"/>
      <c r="C740" s="350"/>
      <c r="D740" s="351"/>
      <c r="E740" s="351"/>
      <c r="F740" s="351"/>
      <c r="G740" s="351"/>
      <c r="H740" s="351"/>
      <c r="I740" s="351"/>
      <c r="J740" s="351"/>
      <c r="K740" s="351"/>
      <c r="L740" s="351"/>
      <c r="M740" s="351"/>
      <c r="N740" s="351"/>
      <c r="O740" s="351"/>
      <c r="P740" s="351"/>
      <c r="Q740" s="351"/>
      <c r="R740" s="351"/>
      <c r="S740" s="351"/>
      <c r="T740" s="351"/>
      <c r="U740" s="351"/>
      <c r="V740" s="351"/>
      <c r="W740" s="351"/>
      <c r="X740" s="351"/>
      <c r="Y740" s="351"/>
      <c r="Z740" s="351"/>
      <c r="AA740" s="351"/>
    </row>
    <row r="741" spans="1:27" ht="15.75">
      <c r="A741" s="350"/>
      <c r="B741" s="350"/>
      <c r="C741" s="350"/>
      <c r="D741" s="351"/>
      <c r="E741" s="351"/>
      <c r="F741" s="351"/>
      <c r="G741" s="351"/>
      <c r="H741" s="351"/>
      <c r="I741" s="351"/>
      <c r="J741" s="351"/>
      <c r="K741" s="351"/>
      <c r="L741" s="351"/>
      <c r="M741" s="351"/>
      <c r="N741" s="351"/>
      <c r="O741" s="351"/>
      <c r="P741" s="351"/>
      <c r="Q741" s="351"/>
      <c r="R741" s="351"/>
      <c r="S741" s="351"/>
      <c r="T741" s="351"/>
      <c r="U741" s="351"/>
      <c r="V741" s="351"/>
      <c r="W741" s="351"/>
      <c r="X741" s="351"/>
      <c r="Y741" s="351"/>
      <c r="Z741" s="351"/>
      <c r="AA741" s="351"/>
    </row>
    <row r="742" spans="1:27" ht="15.75">
      <c r="A742" s="350"/>
      <c r="B742" s="350"/>
      <c r="C742" s="350"/>
      <c r="D742" s="351"/>
      <c r="E742" s="351"/>
      <c r="F742" s="351"/>
      <c r="G742" s="351"/>
      <c r="H742" s="351"/>
      <c r="I742" s="351"/>
      <c r="J742" s="351"/>
      <c r="K742" s="351"/>
      <c r="L742" s="351"/>
      <c r="M742" s="351"/>
      <c r="N742" s="351"/>
      <c r="O742" s="351"/>
      <c r="P742" s="351"/>
      <c r="Q742" s="351"/>
      <c r="R742" s="351"/>
      <c r="S742" s="351"/>
      <c r="T742" s="351"/>
      <c r="U742" s="351"/>
      <c r="V742" s="351"/>
      <c r="W742" s="351"/>
      <c r="X742" s="351"/>
      <c r="Y742" s="351"/>
      <c r="Z742" s="351"/>
      <c r="AA742" s="351"/>
    </row>
    <row r="743" spans="1:27" ht="15.75">
      <c r="A743" s="350"/>
      <c r="B743" s="350"/>
      <c r="C743" s="350"/>
      <c r="D743" s="351"/>
      <c r="E743" s="351"/>
      <c r="F743" s="351"/>
      <c r="G743" s="351"/>
      <c r="H743" s="351"/>
      <c r="I743" s="351"/>
      <c r="J743" s="351"/>
      <c r="K743" s="351"/>
      <c r="L743" s="351"/>
      <c r="M743" s="351"/>
      <c r="N743" s="351"/>
      <c r="O743" s="351"/>
      <c r="P743" s="351"/>
      <c r="Q743" s="351"/>
      <c r="R743" s="351"/>
      <c r="S743" s="351"/>
      <c r="T743" s="351"/>
      <c r="U743" s="351"/>
      <c r="V743" s="351"/>
      <c r="W743" s="351"/>
      <c r="X743" s="351"/>
      <c r="Y743" s="351"/>
      <c r="Z743" s="351"/>
      <c r="AA743" s="351"/>
    </row>
    <row r="744" spans="1:27" ht="15.75">
      <c r="A744" s="350"/>
      <c r="B744" s="350"/>
      <c r="C744" s="350"/>
      <c r="D744" s="351"/>
      <c r="E744" s="351"/>
      <c r="F744" s="351"/>
      <c r="G744" s="351"/>
      <c r="H744" s="351"/>
      <c r="I744" s="351"/>
      <c r="J744" s="351"/>
      <c r="K744" s="351"/>
      <c r="L744" s="351"/>
      <c r="M744" s="351"/>
      <c r="N744" s="351"/>
      <c r="O744" s="351"/>
      <c r="P744" s="351"/>
      <c r="Q744" s="351"/>
      <c r="R744" s="351"/>
      <c r="S744" s="351"/>
      <c r="T744" s="351"/>
      <c r="U744" s="351"/>
      <c r="V744" s="351"/>
      <c r="W744" s="351"/>
      <c r="X744" s="351"/>
      <c r="Y744" s="351"/>
      <c r="Z744" s="351"/>
      <c r="AA744" s="351"/>
    </row>
    <row r="745" spans="1:27" ht="15.75">
      <c r="A745" s="350"/>
      <c r="B745" s="350"/>
      <c r="C745" s="350"/>
      <c r="D745" s="351"/>
      <c r="E745" s="351"/>
      <c r="F745" s="351"/>
      <c r="G745" s="351"/>
      <c r="H745" s="351"/>
      <c r="I745" s="351"/>
      <c r="J745" s="351"/>
      <c r="K745" s="351"/>
      <c r="L745" s="351"/>
      <c r="M745" s="351"/>
      <c r="N745" s="351"/>
      <c r="O745" s="351"/>
      <c r="P745" s="351"/>
      <c r="Q745" s="351"/>
      <c r="R745" s="351"/>
      <c r="S745" s="351"/>
      <c r="T745" s="351"/>
      <c r="U745" s="351"/>
      <c r="V745" s="351"/>
      <c r="W745" s="351"/>
      <c r="X745" s="351"/>
      <c r="Y745" s="351"/>
      <c r="Z745" s="351"/>
      <c r="AA745" s="351"/>
    </row>
    <row r="746" spans="1:27" ht="15.75">
      <c r="A746" s="350"/>
      <c r="B746" s="350"/>
      <c r="C746" s="350"/>
      <c r="D746" s="351"/>
      <c r="E746" s="351"/>
      <c r="F746" s="351"/>
      <c r="G746" s="351"/>
      <c r="H746" s="351"/>
      <c r="I746" s="351"/>
      <c r="J746" s="351"/>
      <c r="K746" s="351"/>
      <c r="L746" s="351"/>
      <c r="M746" s="351"/>
      <c r="N746" s="351"/>
      <c r="O746" s="351"/>
      <c r="P746" s="351"/>
      <c r="Q746" s="351"/>
      <c r="R746" s="351"/>
      <c r="S746" s="351"/>
      <c r="T746" s="351"/>
      <c r="U746" s="351"/>
      <c r="V746" s="351"/>
      <c r="W746" s="351"/>
      <c r="X746" s="351"/>
      <c r="Y746" s="351"/>
      <c r="Z746" s="351"/>
      <c r="AA746" s="351"/>
    </row>
    <row r="747" spans="1:27" ht="15.75">
      <c r="A747" s="350"/>
      <c r="B747" s="350"/>
      <c r="C747" s="350"/>
      <c r="D747" s="351"/>
      <c r="E747" s="351"/>
      <c r="F747" s="351"/>
      <c r="G747" s="351"/>
      <c r="H747" s="351"/>
      <c r="I747" s="351"/>
      <c r="J747" s="351"/>
      <c r="K747" s="351"/>
      <c r="L747" s="351"/>
      <c r="M747" s="351"/>
      <c r="N747" s="351"/>
      <c r="O747" s="351"/>
      <c r="P747" s="351"/>
      <c r="Q747" s="351"/>
      <c r="R747" s="351"/>
      <c r="S747" s="351"/>
      <c r="T747" s="351"/>
      <c r="U747" s="351"/>
      <c r="V747" s="351"/>
      <c r="W747" s="351"/>
      <c r="X747" s="351"/>
      <c r="Y747" s="351"/>
      <c r="Z747" s="351"/>
      <c r="AA747" s="351"/>
    </row>
    <row r="748" spans="1:27" ht="15.75">
      <c r="A748" s="350"/>
      <c r="B748" s="350"/>
      <c r="C748" s="350"/>
      <c r="D748" s="351"/>
      <c r="E748" s="351"/>
      <c r="F748" s="351"/>
      <c r="G748" s="351"/>
      <c r="H748" s="351"/>
      <c r="I748" s="351"/>
      <c r="J748" s="351"/>
      <c r="K748" s="351"/>
      <c r="L748" s="351"/>
      <c r="M748" s="351"/>
      <c r="N748" s="351"/>
      <c r="O748" s="351"/>
      <c r="P748" s="351"/>
      <c r="Q748" s="351"/>
      <c r="R748" s="351"/>
      <c r="S748" s="351"/>
      <c r="T748" s="351"/>
      <c r="U748" s="351"/>
      <c r="V748" s="351"/>
      <c r="W748" s="351"/>
      <c r="X748" s="351"/>
      <c r="Y748" s="351"/>
      <c r="Z748" s="351"/>
      <c r="AA748" s="351"/>
    </row>
    <row r="749" spans="1:27" ht="15.75">
      <c r="A749" s="350"/>
      <c r="B749" s="350"/>
      <c r="C749" s="350"/>
      <c r="D749" s="351"/>
      <c r="E749" s="351"/>
      <c r="F749" s="351"/>
      <c r="G749" s="351"/>
      <c r="H749" s="351"/>
      <c r="I749" s="351"/>
      <c r="J749" s="351"/>
      <c r="K749" s="351"/>
      <c r="L749" s="351"/>
      <c r="M749" s="351"/>
      <c r="N749" s="351"/>
      <c r="O749" s="351"/>
      <c r="P749" s="351"/>
      <c r="Q749" s="351"/>
      <c r="R749" s="351"/>
      <c r="S749" s="351"/>
      <c r="T749" s="351"/>
      <c r="U749" s="351"/>
      <c r="V749" s="351"/>
      <c r="W749" s="351"/>
      <c r="X749" s="351"/>
      <c r="Y749" s="351"/>
      <c r="Z749" s="351"/>
      <c r="AA749" s="351"/>
    </row>
    <row r="750" spans="1:27" ht="15.75">
      <c r="A750" s="350"/>
      <c r="B750" s="350"/>
      <c r="C750" s="350"/>
      <c r="D750" s="351"/>
      <c r="E750" s="351"/>
      <c r="F750" s="351"/>
      <c r="G750" s="351"/>
      <c r="H750" s="351"/>
      <c r="I750" s="351"/>
      <c r="J750" s="351"/>
      <c r="K750" s="351"/>
      <c r="L750" s="351"/>
      <c r="M750" s="351"/>
      <c r="N750" s="351"/>
      <c r="O750" s="351"/>
      <c r="P750" s="351"/>
      <c r="Q750" s="351"/>
      <c r="R750" s="351"/>
      <c r="S750" s="351"/>
      <c r="T750" s="351"/>
      <c r="U750" s="351"/>
      <c r="V750" s="351"/>
      <c r="W750" s="351"/>
      <c r="X750" s="351"/>
      <c r="Y750" s="351"/>
      <c r="Z750" s="351"/>
      <c r="AA750" s="351"/>
    </row>
    <row r="751" spans="1:27" ht="15.75">
      <c r="A751" s="350"/>
      <c r="B751" s="350"/>
      <c r="C751" s="350"/>
      <c r="D751" s="351"/>
      <c r="E751" s="351"/>
      <c r="F751" s="351"/>
      <c r="G751" s="351"/>
      <c r="H751" s="351"/>
      <c r="I751" s="351"/>
      <c r="J751" s="351"/>
      <c r="K751" s="351"/>
      <c r="L751" s="351"/>
      <c r="M751" s="351"/>
      <c r="N751" s="351"/>
      <c r="O751" s="351"/>
      <c r="P751" s="351"/>
      <c r="Q751" s="351"/>
      <c r="R751" s="351"/>
      <c r="S751" s="351"/>
      <c r="T751" s="351"/>
      <c r="U751" s="351"/>
      <c r="V751" s="351"/>
      <c r="W751" s="351"/>
      <c r="X751" s="351"/>
      <c r="Y751" s="351"/>
      <c r="Z751" s="351"/>
      <c r="AA751" s="351"/>
    </row>
    <row r="752" spans="1:27" ht="15.75">
      <c r="A752" s="350"/>
      <c r="B752" s="350"/>
      <c r="C752" s="350"/>
      <c r="D752" s="351"/>
      <c r="E752" s="351"/>
      <c r="F752" s="351"/>
      <c r="G752" s="351"/>
      <c r="H752" s="351"/>
      <c r="I752" s="351"/>
      <c r="J752" s="351"/>
      <c r="K752" s="351"/>
      <c r="L752" s="351"/>
      <c r="M752" s="351"/>
      <c r="N752" s="351"/>
      <c r="O752" s="351"/>
      <c r="P752" s="351"/>
      <c r="Q752" s="351"/>
      <c r="R752" s="351"/>
      <c r="S752" s="351"/>
      <c r="T752" s="351"/>
      <c r="U752" s="351"/>
      <c r="V752" s="351"/>
      <c r="W752" s="351"/>
      <c r="X752" s="351"/>
      <c r="Y752" s="351"/>
      <c r="Z752" s="351"/>
      <c r="AA752" s="351"/>
    </row>
    <row r="753" spans="1:27" ht="15.75">
      <c r="A753" s="350"/>
      <c r="B753" s="350"/>
      <c r="C753" s="350"/>
      <c r="D753" s="351"/>
      <c r="E753" s="351"/>
      <c r="F753" s="351"/>
      <c r="G753" s="351"/>
      <c r="H753" s="351"/>
      <c r="I753" s="351"/>
      <c r="J753" s="351"/>
      <c r="K753" s="351"/>
      <c r="L753" s="351"/>
      <c r="M753" s="351"/>
      <c r="N753" s="351"/>
      <c r="O753" s="351"/>
      <c r="P753" s="351"/>
      <c r="Q753" s="351"/>
      <c r="R753" s="351"/>
      <c r="S753" s="351"/>
      <c r="T753" s="351"/>
      <c r="U753" s="351"/>
      <c r="V753" s="351"/>
      <c r="W753" s="351"/>
      <c r="X753" s="351"/>
      <c r="Y753" s="351"/>
      <c r="Z753" s="351"/>
      <c r="AA753" s="351"/>
    </row>
    <row r="754" spans="1:27" ht="15.75">
      <c r="A754" s="350"/>
      <c r="B754" s="350"/>
      <c r="C754" s="350"/>
      <c r="D754" s="351"/>
      <c r="E754" s="351"/>
      <c r="F754" s="351"/>
      <c r="G754" s="351"/>
      <c r="H754" s="351"/>
      <c r="I754" s="351"/>
      <c r="J754" s="351"/>
      <c r="K754" s="351"/>
      <c r="L754" s="351"/>
      <c r="M754" s="351"/>
      <c r="N754" s="351"/>
      <c r="O754" s="351"/>
      <c r="P754" s="351"/>
      <c r="Q754" s="351"/>
      <c r="R754" s="351"/>
      <c r="S754" s="351"/>
      <c r="T754" s="351"/>
      <c r="U754" s="351"/>
      <c r="V754" s="351"/>
      <c r="W754" s="351"/>
      <c r="X754" s="351"/>
      <c r="Y754" s="351"/>
      <c r="Z754" s="351"/>
      <c r="AA754" s="351"/>
    </row>
    <row r="755" spans="1:27" ht="15.75">
      <c r="A755" s="350"/>
      <c r="B755" s="350"/>
      <c r="C755" s="350"/>
      <c r="D755" s="351"/>
      <c r="E755" s="351"/>
      <c r="F755" s="351"/>
      <c r="G755" s="351"/>
      <c r="H755" s="351"/>
      <c r="I755" s="351"/>
      <c r="J755" s="351"/>
      <c r="K755" s="351"/>
      <c r="L755" s="351"/>
      <c r="M755" s="351"/>
      <c r="N755" s="351"/>
      <c r="O755" s="351"/>
      <c r="P755" s="351"/>
      <c r="Q755" s="351"/>
      <c r="R755" s="351"/>
      <c r="S755" s="351"/>
      <c r="T755" s="351"/>
      <c r="U755" s="351"/>
      <c r="V755" s="351"/>
      <c r="W755" s="351"/>
      <c r="X755" s="351"/>
      <c r="Y755" s="351"/>
      <c r="Z755" s="351"/>
      <c r="AA755" s="351"/>
    </row>
    <row r="756" spans="1:27" ht="15.75">
      <c r="A756" s="350"/>
      <c r="B756" s="350"/>
      <c r="C756" s="350"/>
      <c r="D756" s="351"/>
      <c r="E756" s="351"/>
      <c r="F756" s="351"/>
      <c r="G756" s="351"/>
      <c r="H756" s="351"/>
      <c r="I756" s="351"/>
      <c r="J756" s="351"/>
      <c r="K756" s="351"/>
      <c r="L756" s="351"/>
      <c r="M756" s="351"/>
      <c r="N756" s="351"/>
      <c r="O756" s="351"/>
      <c r="P756" s="351"/>
      <c r="Q756" s="351"/>
      <c r="R756" s="351"/>
      <c r="S756" s="351"/>
      <c r="T756" s="351"/>
      <c r="U756" s="351"/>
      <c r="V756" s="351"/>
      <c r="W756" s="351"/>
      <c r="X756" s="351"/>
      <c r="Y756" s="351"/>
      <c r="Z756" s="351"/>
      <c r="AA756" s="351"/>
    </row>
    <row r="757" spans="1:27" ht="15.75">
      <c r="A757" s="350"/>
      <c r="B757" s="350"/>
      <c r="C757" s="350"/>
      <c r="D757" s="351"/>
      <c r="E757" s="351"/>
      <c r="F757" s="351"/>
      <c r="G757" s="351"/>
      <c r="H757" s="351"/>
      <c r="I757" s="351"/>
      <c r="J757" s="351"/>
      <c r="K757" s="351"/>
      <c r="L757" s="351"/>
      <c r="M757" s="351"/>
      <c r="N757" s="351"/>
      <c r="O757" s="351"/>
      <c r="P757" s="351"/>
      <c r="Q757" s="351"/>
      <c r="R757" s="351"/>
      <c r="S757" s="351"/>
      <c r="T757" s="351"/>
      <c r="U757" s="351"/>
      <c r="V757" s="351"/>
      <c r="W757" s="351"/>
      <c r="X757" s="351"/>
      <c r="Y757" s="351"/>
      <c r="Z757" s="351"/>
      <c r="AA757" s="351"/>
    </row>
    <row r="758" spans="1:27" ht="15.75">
      <c r="A758" s="350"/>
      <c r="B758" s="350"/>
      <c r="C758" s="350"/>
      <c r="D758" s="351"/>
      <c r="E758" s="351"/>
      <c r="F758" s="351"/>
      <c r="G758" s="351"/>
      <c r="H758" s="351"/>
      <c r="I758" s="351"/>
      <c r="J758" s="351"/>
      <c r="K758" s="351"/>
      <c r="L758" s="351"/>
      <c r="M758" s="351"/>
      <c r="N758" s="351"/>
      <c r="O758" s="351"/>
      <c r="P758" s="351"/>
      <c r="Q758" s="351"/>
      <c r="R758" s="351"/>
      <c r="S758" s="351"/>
      <c r="T758" s="351"/>
      <c r="U758" s="351"/>
      <c r="V758" s="351"/>
      <c r="W758" s="351"/>
      <c r="X758" s="351"/>
      <c r="Y758" s="351"/>
      <c r="Z758" s="351"/>
      <c r="AA758" s="351"/>
    </row>
    <row r="759" spans="1:27" ht="15.75">
      <c r="A759" s="350"/>
      <c r="B759" s="350"/>
      <c r="C759" s="350"/>
      <c r="D759" s="351"/>
      <c r="E759" s="351"/>
      <c r="F759" s="351"/>
      <c r="G759" s="351"/>
      <c r="H759" s="351"/>
      <c r="I759" s="351"/>
      <c r="J759" s="351"/>
      <c r="K759" s="351"/>
      <c r="L759" s="351"/>
      <c r="M759" s="351"/>
      <c r="N759" s="351"/>
      <c r="O759" s="351"/>
      <c r="P759" s="351"/>
      <c r="Q759" s="351"/>
      <c r="R759" s="351"/>
      <c r="S759" s="351"/>
      <c r="T759" s="351"/>
      <c r="U759" s="351"/>
      <c r="V759" s="351"/>
      <c r="W759" s="351"/>
      <c r="X759" s="351"/>
      <c r="Y759" s="351"/>
      <c r="Z759" s="351"/>
      <c r="AA759" s="351"/>
    </row>
    <row r="760" spans="1:27" ht="15.75">
      <c r="A760" s="350"/>
      <c r="B760" s="350"/>
      <c r="C760" s="350"/>
      <c r="D760" s="351"/>
      <c r="E760" s="351"/>
      <c r="F760" s="351"/>
      <c r="G760" s="351"/>
      <c r="H760" s="351"/>
      <c r="I760" s="351"/>
      <c r="J760" s="351"/>
      <c r="K760" s="351"/>
      <c r="L760" s="351"/>
      <c r="M760" s="351"/>
      <c r="N760" s="351"/>
      <c r="O760" s="351"/>
      <c r="P760" s="351"/>
      <c r="Q760" s="351"/>
      <c r="R760" s="351"/>
      <c r="S760" s="351"/>
      <c r="T760" s="351"/>
      <c r="U760" s="351"/>
      <c r="V760" s="351"/>
      <c r="W760" s="351"/>
      <c r="X760" s="351"/>
      <c r="Y760" s="351"/>
      <c r="Z760" s="351"/>
      <c r="AA760" s="351"/>
    </row>
    <row r="761" spans="1:27" ht="15.75">
      <c r="A761" s="350"/>
      <c r="B761" s="350"/>
      <c r="C761" s="350"/>
      <c r="D761" s="351"/>
      <c r="E761" s="351"/>
      <c r="F761" s="351"/>
      <c r="G761" s="351"/>
      <c r="H761" s="351"/>
      <c r="I761" s="351"/>
      <c r="J761" s="351"/>
      <c r="K761" s="351"/>
      <c r="L761" s="351"/>
      <c r="M761" s="351"/>
      <c r="N761" s="351"/>
      <c r="O761" s="351"/>
      <c r="P761" s="351"/>
      <c r="Q761" s="351"/>
      <c r="R761" s="351"/>
      <c r="S761" s="351"/>
      <c r="T761" s="351"/>
      <c r="U761" s="351"/>
      <c r="V761" s="351"/>
      <c r="W761" s="351"/>
      <c r="X761" s="351"/>
      <c r="Y761" s="351"/>
      <c r="Z761" s="351"/>
      <c r="AA761" s="351"/>
    </row>
    <row r="762" spans="1:27" ht="15.75">
      <c r="A762" s="350"/>
      <c r="B762" s="350"/>
      <c r="C762" s="350"/>
      <c r="D762" s="351"/>
      <c r="E762" s="351"/>
      <c r="F762" s="351"/>
      <c r="G762" s="351"/>
      <c r="H762" s="351"/>
      <c r="I762" s="351"/>
      <c r="J762" s="351"/>
      <c r="K762" s="351"/>
      <c r="L762" s="351"/>
      <c r="M762" s="351"/>
      <c r="N762" s="351"/>
      <c r="O762" s="351"/>
      <c r="P762" s="351"/>
      <c r="Q762" s="351"/>
      <c r="R762" s="351"/>
      <c r="S762" s="351"/>
      <c r="T762" s="351"/>
      <c r="U762" s="351"/>
      <c r="V762" s="351"/>
      <c r="W762" s="351"/>
      <c r="X762" s="351"/>
      <c r="Y762" s="351"/>
      <c r="Z762" s="351"/>
      <c r="AA762" s="351"/>
    </row>
    <row r="763" spans="1:27" ht="15.75">
      <c r="A763" s="350"/>
      <c r="B763" s="350"/>
      <c r="C763" s="350"/>
      <c r="D763" s="351"/>
      <c r="E763" s="351"/>
      <c r="F763" s="351"/>
      <c r="G763" s="351"/>
      <c r="H763" s="351"/>
      <c r="I763" s="351"/>
      <c r="J763" s="351"/>
      <c r="K763" s="351"/>
      <c r="L763" s="351"/>
      <c r="M763" s="351"/>
      <c r="N763" s="351"/>
      <c r="O763" s="351"/>
      <c r="P763" s="351"/>
      <c r="Q763" s="351"/>
      <c r="R763" s="351"/>
      <c r="S763" s="351"/>
      <c r="T763" s="351"/>
      <c r="U763" s="351"/>
      <c r="V763" s="351"/>
      <c r="W763" s="351"/>
      <c r="X763" s="351"/>
      <c r="Y763" s="351"/>
      <c r="Z763" s="351"/>
      <c r="AA763" s="351"/>
    </row>
    <row r="764" spans="1:27" ht="15.75">
      <c r="A764" s="350"/>
      <c r="B764" s="350"/>
      <c r="C764" s="350"/>
      <c r="D764" s="351"/>
      <c r="E764" s="351"/>
      <c r="F764" s="351"/>
      <c r="G764" s="351"/>
      <c r="H764" s="351"/>
      <c r="I764" s="351"/>
      <c r="J764" s="351"/>
      <c r="K764" s="351"/>
      <c r="L764" s="351"/>
      <c r="M764" s="351"/>
      <c r="N764" s="351"/>
      <c r="O764" s="351"/>
      <c r="P764" s="351"/>
      <c r="Q764" s="351"/>
      <c r="R764" s="351"/>
      <c r="S764" s="351"/>
      <c r="T764" s="351"/>
      <c r="U764" s="351"/>
      <c r="V764" s="351"/>
      <c r="W764" s="351"/>
      <c r="X764" s="351"/>
      <c r="Y764" s="351"/>
      <c r="Z764" s="351"/>
      <c r="AA764" s="351"/>
    </row>
    <row r="765" spans="1:27" ht="15.75">
      <c r="A765" s="350"/>
      <c r="B765" s="350"/>
      <c r="C765" s="350"/>
      <c r="D765" s="351"/>
      <c r="E765" s="351"/>
      <c r="F765" s="351"/>
      <c r="G765" s="351"/>
      <c r="H765" s="351"/>
      <c r="I765" s="351"/>
      <c r="J765" s="351"/>
      <c r="K765" s="351"/>
      <c r="L765" s="351"/>
      <c r="M765" s="351"/>
      <c r="N765" s="351"/>
      <c r="O765" s="351"/>
      <c r="P765" s="351"/>
      <c r="Q765" s="351"/>
      <c r="R765" s="351"/>
      <c r="S765" s="351"/>
      <c r="T765" s="351"/>
      <c r="U765" s="351"/>
      <c r="V765" s="351"/>
      <c r="W765" s="351"/>
      <c r="X765" s="351"/>
      <c r="Y765" s="351"/>
      <c r="Z765" s="351"/>
      <c r="AA765" s="351"/>
    </row>
    <row r="766" spans="1:27" ht="15.75">
      <c r="A766" s="350"/>
      <c r="B766" s="350"/>
      <c r="C766" s="350"/>
      <c r="D766" s="351"/>
      <c r="E766" s="351"/>
      <c r="F766" s="351"/>
      <c r="G766" s="351"/>
      <c r="H766" s="351"/>
      <c r="I766" s="351"/>
      <c r="J766" s="351"/>
      <c r="K766" s="351"/>
      <c r="L766" s="351"/>
      <c r="M766" s="351"/>
      <c r="N766" s="351"/>
      <c r="O766" s="351"/>
      <c r="P766" s="351"/>
      <c r="Q766" s="351"/>
      <c r="R766" s="351"/>
      <c r="S766" s="351"/>
      <c r="T766" s="351"/>
      <c r="U766" s="351"/>
      <c r="V766" s="351"/>
      <c r="W766" s="351"/>
      <c r="X766" s="351"/>
      <c r="Y766" s="351"/>
      <c r="Z766" s="351"/>
      <c r="AA766" s="351"/>
    </row>
    <row r="767" spans="1:27" ht="15.75">
      <c r="A767" s="350"/>
      <c r="B767" s="350"/>
      <c r="C767" s="350"/>
      <c r="D767" s="351"/>
      <c r="E767" s="351"/>
      <c r="F767" s="351"/>
      <c r="G767" s="351"/>
      <c r="H767" s="351"/>
      <c r="I767" s="351"/>
      <c r="J767" s="351"/>
      <c r="K767" s="351"/>
      <c r="L767" s="351"/>
      <c r="M767" s="351"/>
      <c r="N767" s="351"/>
      <c r="O767" s="351"/>
      <c r="P767" s="351"/>
      <c r="Q767" s="351"/>
      <c r="R767" s="351"/>
      <c r="S767" s="351"/>
      <c r="T767" s="351"/>
      <c r="U767" s="351"/>
      <c r="V767" s="351"/>
      <c r="W767" s="351"/>
      <c r="X767" s="351"/>
      <c r="Y767" s="351"/>
      <c r="Z767" s="351"/>
      <c r="AA767" s="351"/>
    </row>
    <row r="768" spans="1:27" ht="15.75">
      <c r="A768" s="350"/>
      <c r="B768" s="350"/>
      <c r="C768" s="350"/>
      <c r="D768" s="351"/>
      <c r="E768" s="351"/>
      <c r="F768" s="351"/>
      <c r="G768" s="351"/>
      <c r="H768" s="351"/>
      <c r="I768" s="351"/>
      <c r="J768" s="351"/>
      <c r="K768" s="351"/>
      <c r="L768" s="351"/>
      <c r="M768" s="351"/>
      <c r="N768" s="351"/>
      <c r="O768" s="351"/>
      <c r="P768" s="351"/>
      <c r="Q768" s="351"/>
      <c r="R768" s="351"/>
      <c r="S768" s="351"/>
      <c r="T768" s="351"/>
      <c r="U768" s="351"/>
      <c r="V768" s="351"/>
      <c r="W768" s="351"/>
      <c r="X768" s="351"/>
      <c r="Y768" s="351"/>
      <c r="Z768" s="351"/>
      <c r="AA768" s="351"/>
    </row>
    <row r="769" spans="1:27" ht="15.75">
      <c r="A769" s="350"/>
      <c r="B769" s="350"/>
      <c r="C769" s="350"/>
      <c r="D769" s="351"/>
      <c r="E769" s="351"/>
      <c r="F769" s="351"/>
      <c r="G769" s="351"/>
      <c r="H769" s="351"/>
      <c r="I769" s="351"/>
      <c r="J769" s="351"/>
      <c r="K769" s="351"/>
      <c r="L769" s="351"/>
      <c r="M769" s="351"/>
      <c r="N769" s="351"/>
      <c r="O769" s="351"/>
      <c r="P769" s="351"/>
      <c r="Q769" s="351"/>
      <c r="R769" s="351"/>
      <c r="S769" s="351"/>
      <c r="T769" s="351"/>
      <c r="U769" s="351"/>
      <c r="V769" s="351"/>
      <c r="W769" s="351"/>
      <c r="X769" s="351"/>
      <c r="Y769" s="351"/>
      <c r="Z769" s="351"/>
      <c r="AA769" s="351"/>
    </row>
    <row r="770" spans="1:27" ht="15.75">
      <c r="A770" s="350"/>
      <c r="B770" s="350"/>
      <c r="C770" s="350"/>
      <c r="D770" s="351"/>
      <c r="E770" s="351"/>
      <c r="F770" s="351"/>
      <c r="G770" s="351"/>
      <c r="H770" s="351"/>
      <c r="I770" s="351"/>
      <c r="J770" s="351"/>
      <c r="K770" s="351"/>
      <c r="L770" s="351"/>
      <c r="M770" s="351"/>
      <c r="N770" s="351"/>
      <c r="O770" s="351"/>
      <c r="P770" s="351"/>
      <c r="Q770" s="351"/>
      <c r="R770" s="351"/>
      <c r="S770" s="351"/>
      <c r="T770" s="351"/>
      <c r="U770" s="351"/>
      <c r="V770" s="351"/>
      <c r="W770" s="351"/>
      <c r="X770" s="351"/>
      <c r="Y770" s="351"/>
      <c r="Z770" s="351"/>
      <c r="AA770" s="351"/>
    </row>
    <row r="771" spans="1:27" ht="15.75">
      <c r="A771" s="350"/>
      <c r="B771" s="350"/>
      <c r="C771" s="350"/>
      <c r="D771" s="351"/>
      <c r="E771" s="351"/>
      <c r="F771" s="351"/>
      <c r="G771" s="351"/>
      <c r="H771" s="351"/>
      <c r="I771" s="351"/>
      <c r="J771" s="351"/>
      <c r="K771" s="351"/>
      <c r="L771" s="351"/>
      <c r="M771" s="351"/>
      <c r="N771" s="351"/>
      <c r="O771" s="351"/>
      <c r="P771" s="351"/>
      <c r="Q771" s="351"/>
      <c r="R771" s="351"/>
      <c r="S771" s="351"/>
      <c r="T771" s="351"/>
      <c r="U771" s="351"/>
      <c r="V771" s="351"/>
      <c r="W771" s="351"/>
      <c r="X771" s="351"/>
      <c r="Y771" s="351"/>
      <c r="Z771" s="351"/>
      <c r="AA771" s="351"/>
    </row>
    <row r="772" spans="1:27" ht="15.75">
      <c r="A772" s="350"/>
      <c r="B772" s="350"/>
      <c r="C772" s="350"/>
      <c r="D772" s="351"/>
      <c r="E772" s="351"/>
      <c r="F772" s="351"/>
      <c r="G772" s="351"/>
      <c r="H772" s="351"/>
      <c r="I772" s="351"/>
      <c r="J772" s="351"/>
      <c r="K772" s="351"/>
      <c r="L772" s="351"/>
      <c r="M772" s="351"/>
      <c r="N772" s="351"/>
      <c r="O772" s="351"/>
      <c r="P772" s="351"/>
      <c r="Q772" s="351"/>
      <c r="R772" s="351"/>
      <c r="S772" s="351"/>
      <c r="T772" s="351"/>
      <c r="U772" s="351"/>
      <c r="V772" s="351"/>
      <c r="W772" s="351"/>
      <c r="X772" s="351"/>
      <c r="Y772" s="351"/>
      <c r="Z772" s="351"/>
      <c r="AA772" s="351"/>
    </row>
    <row r="773" spans="1:27" ht="15.75">
      <c r="A773" s="350"/>
      <c r="B773" s="350"/>
      <c r="C773" s="350"/>
      <c r="D773" s="351"/>
      <c r="E773" s="351"/>
      <c r="F773" s="351"/>
      <c r="G773" s="351"/>
      <c r="H773" s="351"/>
      <c r="I773" s="351"/>
      <c r="J773" s="351"/>
      <c r="K773" s="351"/>
      <c r="L773" s="351"/>
      <c r="M773" s="351"/>
      <c r="N773" s="351"/>
      <c r="O773" s="351"/>
      <c r="P773" s="351"/>
      <c r="Q773" s="351"/>
      <c r="R773" s="351"/>
      <c r="S773" s="351"/>
      <c r="T773" s="351"/>
      <c r="U773" s="351"/>
      <c r="V773" s="351"/>
      <c r="W773" s="351"/>
      <c r="X773" s="351"/>
      <c r="Y773" s="351"/>
      <c r="Z773" s="351"/>
      <c r="AA773" s="351"/>
    </row>
    <row r="774" spans="1:27" ht="15.75">
      <c r="A774" s="350"/>
      <c r="B774" s="350"/>
      <c r="C774" s="350"/>
      <c r="D774" s="351"/>
      <c r="E774" s="351"/>
      <c r="F774" s="351"/>
      <c r="G774" s="351"/>
      <c r="H774" s="351"/>
      <c r="I774" s="351"/>
      <c r="J774" s="351"/>
      <c r="K774" s="351"/>
      <c r="L774" s="351"/>
      <c r="M774" s="351"/>
      <c r="N774" s="351"/>
      <c r="O774" s="351"/>
      <c r="P774" s="351"/>
      <c r="Q774" s="351"/>
      <c r="R774" s="351"/>
      <c r="S774" s="351"/>
      <c r="T774" s="351"/>
      <c r="U774" s="351"/>
      <c r="V774" s="351"/>
      <c r="W774" s="351"/>
      <c r="X774" s="351"/>
      <c r="Y774" s="351"/>
      <c r="Z774" s="351"/>
      <c r="AA774" s="351"/>
    </row>
    <row r="775" spans="1:27" ht="15.75">
      <c r="A775" s="350"/>
      <c r="B775" s="350"/>
      <c r="C775" s="350"/>
      <c r="D775" s="351"/>
      <c r="E775" s="351"/>
      <c r="F775" s="351"/>
      <c r="G775" s="351"/>
      <c r="H775" s="351"/>
      <c r="I775" s="351"/>
      <c r="J775" s="351"/>
      <c r="K775" s="351"/>
      <c r="L775" s="351"/>
      <c r="M775" s="351"/>
      <c r="N775" s="351"/>
      <c r="O775" s="351"/>
      <c r="P775" s="351"/>
      <c r="Q775" s="351"/>
      <c r="R775" s="351"/>
      <c r="S775" s="351"/>
      <c r="T775" s="351"/>
      <c r="U775" s="351"/>
      <c r="V775" s="351"/>
      <c r="W775" s="351"/>
      <c r="X775" s="351"/>
      <c r="Y775" s="351"/>
      <c r="Z775" s="351"/>
      <c r="AA775" s="351"/>
    </row>
    <row r="776" spans="1:27" ht="15.75">
      <c r="A776" s="350"/>
      <c r="B776" s="350"/>
      <c r="C776" s="350"/>
      <c r="D776" s="351"/>
      <c r="E776" s="351"/>
      <c r="F776" s="351"/>
      <c r="G776" s="351"/>
      <c r="H776" s="351"/>
      <c r="I776" s="351"/>
      <c r="J776" s="351"/>
      <c r="K776" s="351"/>
      <c r="L776" s="351"/>
      <c r="M776" s="351"/>
      <c r="N776" s="351"/>
      <c r="O776" s="351"/>
      <c r="P776" s="351"/>
      <c r="Q776" s="351"/>
      <c r="R776" s="351"/>
      <c r="S776" s="351"/>
      <c r="T776" s="351"/>
      <c r="U776" s="351"/>
      <c r="V776" s="351"/>
      <c r="W776" s="351"/>
      <c r="X776" s="351"/>
      <c r="Y776" s="351"/>
      <c r="Z776" s="351"/>
      <c r="AA776" s="351"/>
    </row>
    <row r="777" spans="1:27" ht="15.75">
      <c r="A777" s="350"/>
      <c r="B777" s="350"/>
      <c r="C777" s="350"/>
      <c r="D777" s="351"/>
      <c r="E777" s="351"/>
      <c r="F777" s="351"/>
      <c r="G777" s="351"/>
      <c r="H777" s="351"/>
      <c r="I777" s="351"/>
      <c r="J777" s="351"/>
      <c r="K777" s="351"/>
      <c r="L777" s="351"/>
      <c r="M777" s="351"/>
      <c r="N777" s="351"/>
      <c r="O777" s="351"/>
      <c r="P777" s="351"/>
      <c r="Q777" s="351"/>
      <c r="R777" s="351"/>
      <c r="S777" s="351"/>
      <c r="T777" s="351"/>
      <c r="U777" s="351"/>
      <c r="V777" s="351"/>
      <c r="W777" s="351"/>
      <c r="X777" s="351"/>
      <c r="Y777" s="351"/>
      <c r="Z777" s="351"/>
      <c r="AA777" s="351"/>
    </row>
    <row r="778" spans="1:27" ht="15.75">
      <c r="A778" s="350"/>
      <c r="B778" s="350"/>
      <c r="C778" s="350"/>
      <c r="D778" s="351"/>
      <c r="E778" s="351"/>
      <c r="F778" s="351"/>
      <c r="G778" s="351"/>
      <c r="H778" s="351"/>
      <c r="I778" s="351"/>
      <c r="J778" s="351"/>
      <c r="K778" s="351"/>
      <c r="L778" s="351"/>
      <c r="M778" s="351"/>
      <c r="N778" s="351"/>
      <c r="O778" s="351"/>
      <c r="P778" s="351"/>
      <c r="Q778" s="351"/>
      <c r="R778" s="351"/>
      <c r="S778" s="351"/>
      <c r="T778" s="351"/>
      <c r="U778" s="351"/>
      <c r="V778" s="351"/>
      <c r="W778" s="351"/>
      <c r="X778" s="351"/>
      <c r="Y778" s="351"/>
      <c r="Z778" s="351"/>
      <c r="AA778" s="351"/>
    </row>
    <row r="779" spans="1:27" ht="15.75">
      <c r="A779" s="350"/>
      <c r="B779" s="350"/>
      <c r="C779" s="350"/>
      <c r="D779" s="351"/>
      <c r="E779" s="351"/>
      <c r="F779" s="351"/>
      <c r="G779" s="351"/>
      <c r="H779" s="351"/>
      <c r="I779" s="351"/>
      <c r="J779" s="351"/>
      <c r="K779" s="351"/>
      <c r="L779" s="351"/>
      <c r="M779" s="351"/>
      <c r="N779" s="351"/>
      <c r="O779" s="351"/>
      <c r="P779" s="351"/>
      <c r="Q779" s="351"/>
      <c r="R779" s="351"/>
      <c r="S779" s="351"/>
      <c r="T779" s="351"/>
      <c r="U779" s="351"/>
      <c r="V779" s="351"/>
      <c r="W779" s="351"/>
      <c r="X779" s="351"/>
      <c r="Y779" s="351"/>
      <c r="Z779" s="351"/>
      <c r="AA779" s="351"/>
    </row>
    <row r="780" spans="1:27" ht="15.75">
      <c r="A780" s="350"/>
      <c r="B780" s="350"/>
      <c r="C780" s="350"/>
      <c r="D780" s="351"/>
      <c r="E780" s="351"/>
      <c r="F780" s="351"/>
      <c r="G780" s="351"/>
      <c r="H780" s="351"/>
      <c r="I780" s="351"/>
      <c r="J780" s="351"/>
      <c r="K780" s="351"/>
      <c r="L780" s="351"/>
      <c r="M780" s="351"/>
      <c r="N780" s="351"/>
      <c r="O780" s="351"/>
      <c r="P780" s="351"/>
      <c r="Q780" s="351"/>
      <c r="R780" s="351"/>
      <c r="S780" s="351"/>
      <c r="T780" s="351"/>
      <c r="U780" s="351"/>
      <c r="V780" s="351"/>
      <c r="W780" s="351"/>
      <c r="X780" s="351"/>
      <c r="Y780" s="351"/>
      <c r="Z780" s="351"/>
      <c r="AA780" s="351"/>
    </row>
    <row r="781" spans="1:27" ht="15.75">
      <c r="A781" s="350"/>
      <c r="B781" s="350"/>
      <c r="C781" s="350"/>
      <c r="D781" s="351"/>
      <c r="E781" s="351"/>
      <c r="F781" s="351"/>
      <c r="G781" s="351"/>
      <c r="H781" s="351"/>
      <c r="I781" s="351"/>
      <c r="J781" s="351"/>
      <c r="K781" s="351"/>
      <c r="L781" s="351"/>
      <c r="M781" s="351"/>
      <c r="N781" s="351"/>
      <c r="O781" s="351"/>
      <c r="P781" s="351"/>
      <c r="Q781" s="351"/>
      <c r="R781" s="351"/>
      <c r="S781" s="351"/>
      <c r="T781" s="351"/>
      <c r="U781" s="351"/>
      <c r="V781" s="351"/>
      <c r="W781" s="351"/>
      <c r="X781" s="351"/>
      <c r="Y781" s="351"/>
      <c r="Z781" s="351"/>
      <c r="AA781" s="351"/>
    </row>
    <row r="782" spans="1:27" ht="15.75">
      <c r="A782" s="350"/>
      <c r="B782" s="350"/>
      <c r="C782" s="350"/>
      <c r="D782" s="351"/>
      <c r="E782" s="351"/>
      <c r="F782" s="351"/>
      <c r="G782" s="351"/>
      <c r="H782" s="351"/>
      <c r="I782" s="351"/>
      <c r="J782" s="351"/>
      <c r="K782" s="351"/>
      <c r="L782" s="351"/>
      <c r="M782" s="351"/>
      <c r="N782" s="351"/>
      <c r="O782" s="351"/>
      <c r="P782" s="351"/>
      <c r="Q782" s="351"/>
      <c r="R782" s="351"/>
      <c r="S782" s="351"/>
      <c r="T782" s="351"/>
      <c r="U782" s="351"/>
      <c r="V782" s="351"/>
      <c r="W782" s="351"/>
      <c r="X782" s="351"/>
      <c r="Y782" s="351"/>
      <c r="Z782" s="351"/>
      <c r="AA782" s="351"/>
    </row>
    <row r="783" spans="1:27" ht="15.75">
      <c r="A783" s="350"/>
      <c r="B783" s="350"/>
      <c r="C783" s="350"/>
      <c r="D783" s="351"/>
      <c r="E783" s="351"/>
      <c r="F783" s="351"/>
      <c r="G783" s="351"/>
      <c r="H783" s="351"/>
      <c r="I783" s="351"/>
      <c r="J783" s="351"/>
      <c r="K783" s="351"/>
      <c r="L783" s="351"/>
      <c r="M783" s="351"/>
      <c r="N783" s="351"/>
      <c r="O783" s="351"/>
      <c r="P783" s="351"/>
      <c r="Q783" s="351"/>
      <c r="R783" s="351"/>
      <c r="S783" s="351"/>
      <c r="T783" s="351"/>
      <c r="U783" s="351"/>
      <c r="V783" s="351"/>
      <c r="W783" s="351"/>
      <c r="X783" s="351"/>
      <c r="Y783" s="351"/>
      <c r="Z783" s="351"/>
      <c r="AA783" s="351"/>
    </row>
    <row r="784" spans="1:27" ht="15.75">
      <c r="A784" s="350"/>
      <c r="B784" s="350"/>
      <c r="C784" s="350"/>
      <c r="D784" s="351"/>
      <c r="E784" s="351"/>
      <c r="F784" s="351"/>
      <c r="G784" s="351"/>
      <c r="H784" s="351"/>
      <c r="I784" s="351"/>
      <c r="J784" s="351"/>
      <c r="K784" s="351"/>
      <c r="L784" s="351"/>
      <c r="M784" s="351"/>
      <c r="N784" s="351"/>
      <c r="O784" s="351"/>
      <c r="P784" s="351"/>
      <c r="Q784" s="351"/>
      <c r="R784" s="351"/>
      <c r="S784" s="351"/>
      <c r="T784" s="351"/>
      <c r="U784" s="351"/>
      <c r="V784" s="351"/>
      <c r="W784" s="351"/>
      <c r="X784" s="351"/>
      <c r="Y784" s="351"/>
      <c r="Z784" s="351"/>
      <c r="AA784" s="351"/>
    </row>
    <row r="785" spans="1:27" ht="15.75">
      <c r="A785" s="350"/>
      <c r="B785" s="350"/>
      <c r="C785" s="350"/>
      <c r="D785" s="351"/>
      <c r="E785" s="351"/>
      <c r="F785" s="351"/>
      <c r="G785" s="351"/>
      <c r="H785" s="351"/>
      <c r="I785" s="351"/>
      <c r="J785" s="351"/>
      <c r="K785" s="351"/>
      <c r="L785" s="351"/>
      <c r="M785" s="351"/>
      <c r="N785" s="351"/>
      <c r="O785" s="351"/>
      <c r="P785" s="351"/>
      <c r="Q785" s="351"/>
      <c r="R785" s="351"/>
      <c r="S785" s="351"/>
      <c r="T785" s="351"/>
      <c r="U785" s="351"/>
      <c r="V785" s="351"/>
      <c r="W785" s="351"/>
      <c r="X785" s="351"/>
      <c r="Y785" s="351"/>
      <c r="Z785" s="351"/>
      <c r="AA785" s="351"/>
    </row>
    <row r="786" spans="1:27" ht="15.75">
      <c r="A786" s="350"/>
      <c r="B786" s="350"/>
      <c r="C786" s="350"/>
      <c r="D786" s="351"/>
      <c r="E786" s="351"/>
      <c r="F786" s="351"/>
      <c r="G786" s="351"/>
      <c r="H786" s="351"/>
      <c r="I786" s="351"/>
      <c r="J786" s="351"/>
      <c r="K786" s="351"/>
      <c r="L786" s="351"/>
      <c r="M786" s="351"/>
      <c r="N786" s="351"/>
      <c r="O786" s="351"/>
      <c r="P786" s="351"/>
      <c r="Q786" s="351"/>
      <c r="R786" s="351"/>
      <c r="S786" s="351"/>
      <c r="T786" s="351"/>
      <c r="U786" s="351"/>
      <c r="V786" s="351"/>
      <c r="W786" s="351"/>
      <c r="X786" s="351"/>
      <c r="Y786" s="351"/>
      <c r="Z786" s="351"/>
      <c r="AA786" s="351"/>
    </row>
    <row r="787" spans="1:27" ht="15.75">
      <c r="A787" s="350"/>
      <c r="B787" s="350"/>
      <c r="C787" s="350"/>
      <c r="D787" s="351"/>
      <c r="E787" s="351"/>
      <c r="F787" s="351"/>
      <c r="G787" s="351"/>
      <c r="H787" s="351"/>
      <c r="I787" s="351"/>
      <c r="J787" s="351"/>
      <c r="K787" s="351"/>
      <c r="L787" s="351"/>
      <c r="M787" s="351"/>
      <c r="N787" s="351"/>
      <c r="O787" s="351"/>
      <c r="P787" s="351"/>
      <c r="Q787" s="351"/>
      <c r="R787" s="351"/>
      <c r="S787" s="351"/>
      <c r="T787" s="351"/>
      <c r="U787" s="351"/>
      <c r="V787" s="351"/>
      <c r="W787" s="351"/>
      <c r="X787" s="351"/>
      <c r="Y787" s="351"/>
      <c r="Z787" s="351"/>
      <c r="AA787" s="351"/>
    </row>
    <row r="788" spans="1:27" ht="15.75">
      <c r="A788" s="350"/>
      <c r="B788" s="350"/>
      <c r="C788" s="350"/>
      <c r="D788" s="351"/>
      <c r="E788" s="351"/>
      <c r="F788" s="351"/>
      <c r="G788" s="351"/>
      <c r="H788" s="351"/>
      <c r="I788" s="351"/>
      <c r="J788" s="351"/>
      <c r="K788" s="351"/>
      <c r="L788" s="351"/>
      <c r="M788" s="351"/>
      <c r="N788" s="351"/>
      <c r="O788" s="351"/>
      <c r="P788" s="351"/>
      <c r="Q788" s="351"/>
      <c r="R788" s="351"/>
      <c r="S788" s="351"/>
      <c r="T788" s="351"/>
      <c r="U788" s="351"/>
      <c r="V788" s="351"/>
      <c r="W788" s="351"/>
      <c r="X788" s="351"/>
      <c r="Y788" s="351"/>
      <c r="Z788" s="351"/>
      <c r="AA788" s="351"/>
    </row>
    <row r="789" spans="1:27" ht="15.75">
      <c r="A789" s="350"/>
      <c r="B789" s="350"/>
      <c r="C789" s="350"/>
      <c r="D789" s="351"/>
      <c r="E789" s="351"/>
      <c r="F789" s="351"/>
      <c r="G789" s="351"/>
      <c r="H789" s="351"/>
      <c r="I789" s="351"/>
      <c r="J789" s="351"/>
      <c r="K789" s="351"/>
      <c r="L789" s="351"/>
      <c r="M789" s="351"/>
      <c r="N789" s="351"/>
      <c r="O789" s="351"/>
      <c r="P789" s="351"/>
      <c r="Q789" s="351"/>
      <c r="R789" s="351"/>
      <c r="S789" s="351"/>
      <c r="T789" s="351"/>
      <c r="U789" s="351"/>
      <c r="V789" s="351"/>
      <c r="W789" s="351"/>
      <c r="X789" s="351"/>
      <c r="Y789" s="351"/>
      <c r="Z789" s="351"/>
      <c r="AA789" s="351"/>
    </row>
    <row r="790" spans="1:27" ht="15.75">
      <c r="A790" s="350"/>
      <c r="B790" s="350"/>
      <c r="C790" s="350"/>
      <c r="D790" s="351"/>
      <c r="E790" s="351"/>
      <c r="F790" s="351"/>
      <c r="G790" s="351"/>
      <c r="H790" s="351"/>
      <c r="I790" s="351"/>
      <c r="J790" s="351"/>
      <c r="K790" s="351"/>
      <c r="L790" s="351"/>
      <c r="M790" s="351"/>
      <c r="N790" s="351"/>
      <c r="O790" s="351"/>
      <c r="P790" s="351"/>
      <c r="Q790" s="351"/>
      <c r="R790" s="351"/>
      <c r="S790" s="351"/>
      <c r="T790" s="351"/>
      <c r="U790" s="351"/>
      <c r="V790" s="351"/>
      <c r="W790" s="351"/>
      <c r="X790" s="351"/>
      <c r="Y790" s="351"/>
      <c r="Z790" s="351"/>
      <c r="AA790" s="351"/>
    </row>
    <row r="791" spans="1:27" ht="15.75">
      <c r="A791" s="350"/>
      <c r="B791" s="350"/>
      <c r="C791" s="350"/>
      <c r="D791" s="351"/>
      <c r="E791" s="351"/>
      <c r="F791" s="351"/>
      <c r="G791" s="351"/>
      <c r="H791" s="351"/>
      <c r="I791" s="351"/>
      <c r="J791" s="351"/>
      <c r="K791" s="351"/>
      <c r="L791" s="351"/>
      <c r="M791" s="351"/>
      <c r="N791" s="351"/>
      <c r="O791" s="351"/>
      <c r="P791" s="351"/>
      <c r="Q791" s="351"/>
      <c r="R791" s="351"/>
      <c r="S791" s="351"/>
      <c r="T791" s="351"/>
      <c r="U791" s="351"/>
      <c r="V791" s="351"/>
      <c r="W791" s="351"/>
      <c r="X791" s="351"/>
      <c r="Y791" s="351"/>
      <c r="Z791" s="351"/>
      <c r="AA791" s="351"/>
    </row>
    <row r="792" spans="1:27" ht="15.75">
      <c r="A792" s="350"/>
      <c r="B792" s="350"/>
      <c r="C792" s="350"/>
      <c r="D792" s="351"/>
      <c r="E792" s="351"/>
      <c r="F792" s="351"/>
      <c r="G792" s="351"/>
      <c r="H792" s="351"/>
      <c r="I792" s="351"/>
      <c r="J792" s="351"/>
      <c r="K792" s="351"/>
      <c r="L792" s="351"/>
      <c r="M792" s="351"/>
      <c r="N792" s="351"/>
      <c r="O792" s="351"/>
      <c r="P792" s="351"/>
      <c r="Q792" s="351"/>
      <c r="R792" s="351"/>
      <c r="S792" s="351"/>
      <c r="T792" s="351"/>
      <c r="U792" s="351"/>
      <c r="V792" s="351"/>
      <c r="W792" s="351"/>
      <c r="X792" s="351"/>
      <c r="Y792" s="351"/>
      <c r="Z792" s="351"/>
      <c r="AA792" s="351"/>
    </row>
    <row r="793" spans="1:27" ht="15.75">
      <c r="A793" s="350"/>
      <c r="B793" s="350"/>
      <c r="C793" s="350"/>
      <c r="D793" s="351"/>
      <c r="E793" s="351"/>
      <c r="F793" s="351"/>
      <c r="G793" s="351"/>
      <c r="H793" s="351"/>
      <c r="I793" s="351"/>
      <c r="J793" s="351"/>
      <c r="K793" s="351"/>
      <c r="L793" s="351"/>
      <c r="M793" s="351"/>
      <c r="N793" s="351"/>
      <c r="O793" s="351"/>
      <c r="P793" s="351"/>
      <c r="Q793" s="351"/>
      <c r="R793" s="351"/>
      <c r="S793" s="351"/>
      <c r="T793" s="351"/>
      <c r="U793" s="351"/>
      <c r="V793" s="351"/>
      <c r="W793" s="351"/>
      <c r="X793" s="351"/>
      <c r="Y793" s="351"/>
      <c r="Z793" s="351"/>
      <c r="AA793" s="351"/>
    </row>
    <row r="794" spans="1:27" ht="15.75">
      <c r="A794" s="350"/>
      <c r="B794" s="350"/>
      <c r="C794" s="350"/>
      <c r="D794" s="351"/>
      <c r="E794" s="351"/>
      <c r="F794" s="351"/>
      <c r="G794" s="351"/>
      <c r="H794" s="351"/>
      <c r="I794" s="351"/>
      <c r="J794" s="351"/>
      <c r="K794" s="351"/>
      <c r="L794" s="351"/>
      <c r="M794" s="351"/>
      <c r="N794" s="351"/>
      <c r="O794" s="351"/>
      <c r="P794" s="351"/>
      <c r="Q794" s="351"/>
      <c r="R794" s="351"/>
      <c r="S794" s="351"/>
      <c r="T794" s="351"/>
      <c r="U794" s="351"/>
      <c r="V794" s="351"/>
      <c r="W794" s="351"/>
      <c r="X794" s="351"/>
      <c r="Y794" s="351"/>
      <c r="Z794" s="351"/>
      <c r="AA794" s="351"/>
    </row>
    <row r="795" spans="1:27" ht="15.75">
      <c r="A795" s="350"/>
      <c r="B795" s="350"/>
      <c r="C795" s="350"/>
      <c r="D795" s="351"/>
      <c r="E795" s="351"/>
      <c r="F795" s="351"/>
      <c r="G795" s="351"/>
      <c r="H795" s="351"/>
      <c r="I795" s="351"/>
      <c r="J795" s="351"/>
      <c r="K795" s="351"/>
      <c r="L795" s="351"/>
      <c r="M795" s="351"/>
      <c r="N795" s="351"/>
      <c r="O795" s="351"/>
      <c r="P795" s="351"/>
      <c r="Q795" s="351"/>
      <c r="R795" s="351"/>
      <c r="S795" s="351"/>
      <c r="T795" s="351"/>
      <c r="U795" s="351"/>
      <c r="V795" s="351"/>
      <c r="W795" s="351"/>
      <c r="X795" s="351"/>
      <c r="Y795" s="351"/>
      <c r="Z795" s="351"/>
      <c r="AA795" s="351"/>
    </row>
    <row r="796" spans="1:27" ht="15.75">
      <c r="A796" s="350"/>
      <c r="B796" s="350"/>
      <c r="C796" s="350"/>
      <c r="D796" s="351"/>
      <c r="E796" s="351"/>
      <c r="F796" s="351"/>
      <c r="G796" s="351"/>
      <c r="H796" s="351"/>
      <c r="I796" s="351"/>
      <c r="J796" s="351"/>
      <c r="K796" s="351"/>
      <c r="L796" s="351"/>
      <c r="M796" s="351"/>
      <c r="N796" s="351"/>
      <c r="O796" s="351"/>
      <c r="P796" s="351"/>
      <c r="Q796" s="351"/>
      <c r="R796" s="351"/>
      <c r="S796" s="351"/>
      <c r="T796" s="351"/>
      <c r="U796" s="351"/>
      <c r="V796" s="351"/>
      <c r="W796" s="351"/>
      <c r="X796" s="351"/>
      <c r="Y796" s="351"/>
      <c r="Z796" s="351"/>
      <c r="AA796" s="351"/>
    </row>
    <row r="797" spans="1:27" ht="15.75">
      <c r="A797" s="350"/>
      <c r="B797" s="350"/>
      <c r="C797" s="350"/>
      <c r="D797" s="351"/>
      <c r="E797" s="351"/>
      <c r="F797" s="351"/>
      <c r="G797" s="351"/>
      <c r="H797" s="351"/>
      <c r="I797" s="351"/>
      <c r="J797" s="351"/>
      <c r="K797" s="351"/>
      <c r="L797" s="351"/>
      <c r="M797" s="351"/>
      <c r="N797" s="351"/>
      <c r="O797" s="351"/>
      <c r="P797" s="351"/>
      <c r="Q797" s="351"/>
      <c r="R797" s="351"/>
      <c r="S797" s="351"/>
      <c r="T797" s="351"/>
      <c r="U797" s="351"/>
      <c r="V797" s="351"/>
      <c r="W797" s="351"/>
      <c r="X797" s="351"/>
      <c r="Y797" s="351"/>
      <c r="Z797" s="351"/>
      <c r="AA797" s="351"/>
    </row>
    <row r="798" spans="1:27" ht="15.75">
      <c r="A798" s="350"/>
      <c r="B798" s="350"/>
      <c r="C798" s="350"/>
      <c r="D798" s="351"/>
      <c r="E798" s="351"/>
      <c r="F798" s="351"/>
      <c r="G798" s="351"/>
      <c r="H798" s="351"/>
      <c r="I798" s="351"/>
      <c r="J798" s="351"/>
      <c r="K798" s="351"/>
      <c r="L798" s="351"/>
      <c r="M798" s="351"/>
      <c r="N798" s="351"/>
      <c r="O798" s="351"/>
      <c r="P798" s="351"/>
      <c r="Q798" s="351"/>
      <c r="R798" s="351"/>
      <c r="S798" s="351"/>
      <c r="T798" s="351"/>
      <c r="U798" s="351"/>
      <c r="V798" s="351"/>
      <c r="W798" s="351"/>
      <c r="X798" s="351"/>
      <c r="Y798" s="351"/>
      <c r="Z798" s="351"/>
      <c r="AA798" s="351"/>
    </row>
    <row r="799" spans="1:27" ht="15.75">
      <c r="A799" s="350"/>
      <c r="B799" s="350"/>
      <c r="C799" s="350"/>
      <c r="D799" s="351"/>
      <c r="E799" s="351"/>
      <c r="F799" s="351"/>
      <c r="G799" s="351"/>
      <c r="H799" s="351"/>
      <c r="I799" s="351"/>
      <c r="J799" s="351"/>
      <c r="K799" s="351"/>
      <c r="L799" s="351"/>
      <c r="M799" s="351"/>
      <c r="N799" s="351"/>
      <c r="O799" s="351"/>
      <c r="P799" s="351"/>
      <c r="Q799" s="351"/>
      <c r="R799" s="351"/>
      <c r="S799" s="351"/>
      <c r="T799" s="351"/>
      <c r="U799" s="351"/>
      <c r="V799" s="351"/>
      <c r="W799" s="351"/>
      <c r="X799" s="351"/>
      <c r="Y799" s="351"/>
      <c r="Z799" s="351"/>
      <c r="AA799" s="351"/>
    </row>
    <row r="800" spans="1:27" ht="15.75">
      <c r="A800" s="350"/>
      <c r="B800" s="350"/>
      <c r="C800" s="350"/>
      <c r="D800" s="351"/>
      <c r="E800" s="351"/>
      <c r="F800" s="351"/>
      <c r="G800" s="351"/>
      <c r="H800" s="351"/>
      <c r="I800" s="351"/>
      <c r="J800" s="351"/>
      <c r="K800" s="351"/>
      <c r="L800" s="351"/>
      <c r="M800" s="351"/>
      <c r="N800" s="351"/>
      <c r="O800" s="351"/>
      <c r="P800" s="351"/>
      <c r="Q800" s="351"/>
      <c r="R800" s="351"/>
      <c r="S800" s="351"/>
      <c r="T800" s="351"/>
      <c r="U800" s="351"/>
      <c r="V800" s="351"/>
      <c r="W800" s="351"/>
      <c r="X800" s="351"/>
      <c r="Y800" s="351"/>
      <c r="Z800" s="351"/>
      <c r="AA800" s="351"/>
    </row>
    <row r="801" spans="1:27" ht="15.75">
      <c r="A801" s="350"/>
      <c r="B801" s="350"/>
      <c r="C801" s="350"/>
      <c r="D801" s="351"/>
      <c r="E801" s="351"/>
      <c r="F801" s="351"/>
      <c r="G801" s="351"/>
      <c r="H801" s="351"/>
      <c r="I801" s="351"/>
      <c r="J801" s="351"/>
      <c r="K801" s="351"/>
      <c r="L801" s="351"/>
      <c r="M801" s="351"/>
      <c r="N801" s="351"/>
      <c r="O801" s="351"/>
      <c r="P801" s="351"/>
      <c r="Q801" s="351"/>
      <c r="R801" s="351"/>
      <c r="S801" s="351"/>
      <c r="T801" s="351"/>
      <c r="U801" s="351"/>
      <c r="V801" s="351"/>
      <c r="W801" s="351"/>
      <c r="X801" s="351"/>
      <c r="Y801" s="351"/>
      <c r="Z801" s="351"/>
      <c r="AA801" s="351"/>
    </row>
    <row r="802" spans="1:27" ht="15.75">
      <c r="A802" s="350"/>
      <c r="B802" s="350"/>
      <c r="C802" s="350"/>
      <c r="D802" s="351"/>
      <c r="E802" s="351"/>
      <c r="F802" s="351"/>
      <c r="G802" s="351"/>
      <c r="H802" s="351"/>
      <c r="I802" s="351"/>
      <c r="J802" s="351"/>
      <c r="K802" s="351"/>
      <c r="L802" s="351"/>
      <c r="M802" s="351"/>
      <c r="N802" s="351"/>
      <c r="O802" s="351"/>
      <c r="P802" s="351"/>
      <c r="Q802" s="351"/>
      <c r="R802" s="351"/>
      <c r="S802" s="351"/>
      <c r="T802" s="351"/>
      <c r="U802" s="351"/>
      <c r="V802" s="351"/>
      <c r="W802" s="351"/>
      <c r="X802" s="351"/>
      <c r="Y802" s="351"/>
      <c r="Z802" s="351"/>
      <c r="AA802" s="351"/>
    </row>
    <row r="803" spans="1:27" ht="15.75">
      <c r="A803" s="350"/>
      <c r="B803" s="350"/>
      <c r="C803" s="350"/>
      <c r="D803" s="351"/>
      <c r="E803" s="351"/>
      <c r="F803" s="351"/>
      <c r="G803" s="351"/>
      <c r="H803" s="351"/>
      <c r="I803" s="351"/>
      <c r="J803" s="351"/>
      <c r="K803" s="351"/>
      <c r="L803" s="351"/>
      <c r="M803" s="351"/>
      <c r="N803" s="351"/>
      <c r="O803" s="351"/>
      <c r="P803" s="351"/>
      <c r="Q803" s="351"/>
      <c r="R803" s="351"/>
      <c r="S803" s="351"/>
      <c r="T803" s="351"/>
      <c r="U803" s="351"/>
      <c r="V803" s="351"/>
      <c r="W803" s="351"/>
      <c r="X803" s="351"/>
      <c r="Y803" s="351"/>
      <c r="Z803" s="351"/>
      <c r="AA803" s="351"/>
    </row>
    <row r="804" spans="1:27" ht="15.75">
      <c r="A804" s="350"/>
      <c r="B804" s="350"/>
      <c r="C804" s="350"/>
      <c r="D804" s="351"/>
      <c r="E804" s="351"/>
      <c r="F804" s="351"/>
      <c r="G804" s="351"/>
      <c r="H804" s="351"/>
      <c r="I804" s="351"/>
      <c r="J804" s="351"/>
      <c r="K804" s="351"/>
      <c r="L804" s="351"/>
      <c r="M804" s="351"/>
      <c r="N804" s="351"/>
      <c r="O804" s="351"/>
      <c r="P804" s="351"/>
      <c r="Q804" s="351"/>
      <c r="R804" s="351"/>
      <c r="S804" s="351"/>
      <c r="T804" s="351"/>
      <c r="U804" s="351"/>
      <c r="V804" s="351"/>
      <c r="W804" s="351"/>
      <c r="X804" s="351"/>
      <c r="Y804" s="351"/>
      <c r="Z804" s="351"/>
      <c r="AA804" s="351"/>
    </row>
    <row r="805" spans="1:27" ht="15.75">
      <c r="A805" s="350"/>
      <c r="B805" s="350"/>
      <c r="C805" s="350"/>
      <c r="D805" s="351"/>
      <c r="E805" s="351"/>
      <c r="F805" s="351"/>
      <c r="G805" s="351"/>
      <c r="H805" s="351"/>
      <c r="I805" s="351"/>
      <c r="J805" s="351"/>
      <c r="K805" s="351"/>
      <c r="L805" s="351"/>
      <c r="M805" s="351"/>
      <c r="N805" s="351"/>
      <c r="O805" s="351"/>
      <c r="P805" s="351"/>
      <c r="Q805" s="351"/>
      <c r="R805" s="351"/>
      <c r="S805" s="351"/>
      <c r="T805" s="351"/>
      <c r="U805" s="351"/>
      <c r="V805" s="351"/>
      <c r="W805" s="351"/>
      <c r="X805" s="351"/>
      <c r="Y805" s="351"/>
      <c r="Z805" s="351"/>
      <c r="AA805" s="351"/>
    </row>
    <row r="806" spans="1:27" ht="15.75">
      <c r="A806" s="350"/>
      <c r="B806" s="350"/>
      <c r="C806" s="350"/>
      <c r="D806" s="351"/>
      <c r="E806" s="351"/>
      <c r="F806" s="351"/>
      <c r="G806" s="351"/>
      <c r="H806" s="351"/>
      <c r="I806" s="351"/>
      <c r="J806" s="351"/>
      <c r="K806" s="351"/>
      <c r="L806" s="351"/>
      <c r="M806" s="351"/>
      <c r="N806" s="351"/>
      <c r="O806" s="351"/>
      <c r="P806" s="351"/>
      <c r="Q806" s="351"/>
      <c r="R806" s="351"/>
      <c r="S806" s="351"/>
      <c r="T806" s="351"/>
      <c r="U806" s="351"/>
      <c r="V806" s="351"/>
      <c r="W806" s="351"/>
      <c r="X806" s="351"/>
      <c r="Y806" s="351"/>
      <c r="Z806" s="351"/>
      <c r="AA806" s="351"/>
    </row>
    <row r="807" spans="1:27" ht="15.75">
      <c r="A807" s="350"/>
      <c r="B807" s="350"/>
      <c r="C807" s="350"/>
      <c r="D807" s="351"/>
      <c r="E807" s="351"/>
      <c r="F807" s="351"/>
      <c r="G807" s="351"/>
      <c r="H807" s="351"/>
      <c r="I807" s="351"/>
      <c r="J807" s="351"/>
      <c r="K807" s="351"/>
      <c r="L807" s="351"/>
      <c r="M807" s="351"/>
      <c r="N807" s="351"/>
      <c r="O807" s="351"/>
      <c r="P807" s="351"/>
      <c r="Q807" s="351"/>
      <c r="R807" s="351"/>
      <c r="S807" s="351"/>
      <c r="T807" s="351"/>
      <c r="U807" s="351"/>
      <c r="V807" s="351"/>
      <c r="W807" s="351"/>
      <c r="X807" s="351"/>
      <c r="Y807" s="351"/>
      <c r="Z807" s="351"/>
      <c r="AA807" s="351"/>
    </row>
    <row r="808" spans="1:27" ht="15.75">
      <c r="A808" s="350"/>
      <c r="B808" s="350"/>
      <c r="C808" s="350"/>
      <c r="D808" s="351"/>
      <c r="E808" s="351"/>
      <c r="F808" s="351"/>
      <c r="G808" s="351"/>
      <c r="H808" s="351"/>
      <c r="I808" s="351"/>
      <c r="J808" s="351"/>
      <c r="K808" s="351"/>
      <c r="L808" s="351"/>
      <c r="M808" s="351"/>
      <c r="N808" s="351"/>
      <c r="O808" s="351"/>
      <c r="P808" s="351"/>
      <c r="Q808" s="351"/>
      <c r="R808" s="351"/>
      <c r="S808" s="351"/>
      <c r="T808" s="351"/>
      <c r="U808" s="351"/>
      <c r="V808" s="351"/>
      <c r="W808" s="351"/>
      <c r="X808" s="351"/>
      <c r="Y808" s="351"/>
      <c r="Z808" s="351"/>
      <c r="AA808" s="351"/>
    </row>
    <row r="809" spans="1:27" ht="15.75">
      <c r="A809" s="350"/>
      <c r="B809" s="350"/>
      <c r="C809" s="350"/>
      <c r="D809" s="351"/>
      <c r="E809" s="351"/>
      <c r="F809" s="351"/>
      <c r="G809" s="351"/>
      <c r="H809" s="351"/>
      <c r="I809" s="351"/>
      <c r="J809" s="351"/>
      <c r="K809" s="351"/>
      <c r="L809" s="351"/>
      <c r="M809" s="351"/>
      <c r="N809" s="351"/>
      <c r="O809" s="351"/>
      <c r="P809" s="351"/>
      <c r="Q809" s="351"/>
      <c r="R809" s="351"/>
      <c r="S809" s="351"/>
      <c r="T809" s="351"/>
      <c r="U809" s="351"/>
      <c r="V809" s="351"/>
      <c r="W809" s="351"/>
      <c r="X809" s="351"/>
      <c r="Y809" s="351"/>
      <c r="Z809" s="351"/>
      <c r="AA809" s="351"/>
    </row>
    <row r="810" spans="1:27" ht="15.75">
      <c r="A810" s="350"/>
      <c r="B810" s="350"/>
      <c r="C810" s="350"/>
      <c r="D810" s="351"/>
      <c r="E810" s="351"/>
      <c r="F810" s="351"/>
      <c r="G810" s="351"/>
      <c r="H810" s="351"/>
      <c r="I810" s="351"/>
      <c r="J810" s="351"/>
      <c r="K810" s="351"/>
      <c r="L810" s="351"/>
      <c r="M810" s="351"/>
      <c r="N810" s="351"/>
      <c r="O810" s="351"/>
      <c r="P810" s="351"/>
      <c r="Q810" s="351"/>
      <c r="R810" s="351"/>
      <c r="S810" s="351"/>
      <c r="T810" s="351"/>
      <c r="U810" s="351"/>
      <c r="V810" s="351"/>
      <c r="W810" s="351"/>
      <c r="X810" s="351"/>
      <c r="Y810" s="351"/>
      <c r="Z810" s="351"/>
      <c r="AA810" s="351"/>
    </row>
    <row r="811" spans="1:27" ht="15.75">
      <c r="A811" s="350"/>
      <c r="B811" s="350"/>
      <c r="C811" s="350"/>
      <c r="D811" s="351"/>
      <c r="E811" s="351"/>
      <c r="F811" s="351"/>
      <c r="G811" s="351"/>
      <c r="H811" s="351"/>
      <c r="I811" s="351"/>
      <c r="J811" s="351"/>
      <c r="K811" s="351"/>
      <c r="L811" s="351"/>
      <c r="M811" s="351"/>
      <c r="N811" s="351"/>
      <c r="O811" s="351"/>
      <c r="P811" s="351"/>
      <c r="Q811" s="351"/>
      <c r="R811" s="351"/>
      <c r="S811" s="351"/>
      <c r="T811" s="351"/>
      <c r="U811" s="351"/>
      <c r="V811" s="351"/>
      <c r="W811" s="351"/>
      <c r="X811" s="351"/>
      <c r="Y811" s="351"/>
      <c r="Z811" s="351"/>
      <c r="AA811" s="351"/>
    </row>
    <row r="812" spans="1:27" ht="15.75">
      <c r="A812" s="350"/>
      <c r="B812" s="350"/>
      <c r="C812" s="350"/>
      <c r="D812" s="351"/>
      <c r="E812" s="351"/>
      <c r="F812" s="351"/>
      <c r="G812" s="351"/>
      <c r="H812" s="351"/>
      <c r="I812" s="351"/>
      <c r="J812" s="351"/>
      <c r="K812" s="351"/>
      <c r="L812" s="351"/>
      <c r="M812" s="351"/>
      <c r="N812" s="351"/>
      <c r="O812" s="351"/>
      <c r="P812" s="351"/>
      <c r="Q812" s="351"/>
      <c r="R812" s="351"/>
      <c r="S812" s="351"/>
      <c r="T812" s="351"/>
      <c r="U812" s="351"/>
      <c r="V812" s="351"/>
      <c r="W812" s="351"/>
      <c r="X812" s="351"/>
      <c r="Y812" s="351"/>
      <c r="Z812" s="351"/>
      <c r="AA812" s="351"/>
    </row>
    <row r="813" spans="1:27" ht="15.75">
      <c r="A813" s="350"/>
      <c r="B813" s="350"/>
      <c r="C813" s="350"/>
      <c r="D813" s="351"/>
      <c r="E813" s="351"/>
      <c r="F813" s="351"/>
      <c r="G813" s="351"/>
      <c r="H813" s="351"/>
      <c r="I813" s="351"/>
      <c r="J813" s="351"/>
      <c r="K813" s="351"/>
      <c r="L813" s="351"/>
      <c r="M813" s="351"/>
      <c r="N813" s="351"/>
      <c r="O813" s="351"/>
      <c r="P813" s="351"/>
      <c r="Q813" s="351"/>
      <c r="R813" s="351"/>
      <c r="S813" s="351"/>
      <c r="T813" s="351"/>
      <c r="U813" s="351"/>
      <c r="V813" s="351"/>
      <c r="W813" s="351"/>
      <c r="X813" s="351"/>
      <c r="Y813" s="351"/>
      <c r="Z813" s="351"/>
      <c r="AA813" s="351"/>
    </row>
    <row r="814" spans="1:27" ht="15.75">
      <c r="A814" s="350"/>
      <c r="B814" s="350"/>
      <c r="C814" s="350"/>
      <c r="D814" s="351"/>
      <c r="E814" s="351"/>
      <c r="F814" s="351"/>
      <c r="G814" s="351"/>
      <c r="H814" s="351"/>
      <c r="I814" s="351"/>
      <c r="J814" s="351"/>
      <c r="K814" s="351"/>
      <c r="L814" s="351"/>
      <c r="M814" s="351"/>
      <c r="N814" s="351"/>
      <c r="O814" s="351"/>
      <c r="P814" s="351"/>
      <c r="Q814" s="351"/>
      <c r="R814" s="351"/>
      <c r="S814" s="351"/>
      <c r="T814" s="351"/>
      <c r="U814" s="351"/>
      <c r="V814" s="351"/>
      <c r="W814" s="351"/>
      <c r="X814" s="351"/>
      <c r="Y814" s="351"/>
      <c r="Z814" s="351"/>
      <c r="AA814" s="351"/>
    </row>
    <row r="815" spans="1:27" ht="15.75">
      <c r="A815" s="350"/>
      <c r="B815" s="350"/>
      <c r="C815" s="350"/>
      <c r="D815" s="351"/>
      <c r="E815" s="351"/>
      <c r="F815" s="351"/>
      <c r="G815" s="351"/>
      <c r="H815" s="351"/>
      <c r="I815" s="351"/>
      <c r="J815" s="351"/>
      <c r="K815" s="351"/>
      <c r="L815" s="351"/>
      <c r="M815" s="351"/>
      <c r="N815" s="351"/>
      <c r="O815" s="351"/>
      <c r="P815" s="351"/>
      <c r="Q815" s="351"/>
      <c r="R815" s="351"/>
      <c r="S815" s="351"/>
      <c r="T815" s="351"/>
      <c r="U815" s="351"/>
      <c r="V815" s="351"/>
      <c r="W815" s="351"/>
      <c r="X815" s="351"/>
      <c r="Y815" s="351"/>
      <c r="Z815" s="351"/>
      <c r="AA815" s="351"/>
    </row>
    <row r="816" spans="1:27" ht="15.75">
      <c r="A816" s="350"/>
      <c r="B816" s="350"/>
      <c r="C816" s="350"/>
      <c r="D816" s="351"/>
      <c r="E816" s="351"/>
      <c r="F816" s="351"/>
      <c r="G816" s="351"/>
      <c r="H816" s="351"/>
      <c r="I816" s="351"/>
      <c r="J816" s="351"/>
      <c r="K816" s="351"/>
      <c r="L816" s="351"/>
      <c r="M816" s="351"/>
      <c r="N816" s="351"/>
      <c r="O816" s="351"/>
      <c r="P816" s="351"/>
      <c r="Q816" s="351"/>
      <c r="R816" s="351"/>
      <c r="S816" s="351"/>
      <c r="T816" s="351"/>
      <c r="U816" s="351"/>
      <c r="V816" s="351"/>
      <c r="W816" s="351"/>
      <c r="X816" s="351"/>
      <c r="Y816" s="351"/>
      <c r="Z816" s="351"/>
      <c r="AA816" s="351"/>
    </row>
    <row r="817" spans="1:27" ht="15.75">
      <c r="A817" s="350"/>
      <c r="B817" s="350"/>
      <c r="C817" s="350"/>
      <c r="D817" s="351"/>
      <c r="E817" s="351"/>
      <c r="F817" s="351"/>
      <c r="G817" s="351"/>
      <c r="H817" s="351"/>
      <c r="I817" s="351"/>
      <c r="J817" s="351"/>
      <c r="K817" s="351"/>
      <c r="L817" s="351"/>
      <c r="M817" s="351"/>
      <c r="N817" s="351"/>
      <c r="O817" s="351"/>
      <c r="P817" s="351"/>
      <c r="Q817" s="351"/>
      <c r="R817" s="351"/>
      <c r="S817" s="351"/>
      <c r="T817" s="351"/>
      <c r="U817" s="351"/>
      <c r="V817" s="351"/>
      <c r="W817" s="351"/>
      <c r="X817" s="351"/>
      <c r="Y817" s="351"/>
      <c r="Z817" s="351"/>
      <c r="AA817" s="351"/>
    </row>
    <row r="818" spans="1:27" ht="15.75">
      <c r="A818" s="350"/>
      <c r="B818" s="350"/>
      <c r="C818" s="350"/>
      <c r="D818" s="351"/>
      <c r="E818" s="351"/>
      <c r="F818" s="351"/>
      <c r="G818" s="351"/>
      <c r="H818" s="351"/>
      <c r="I818" s="351"/>
      <c r="J818" s="351"/>
      <c r="K818" s="351"/>
      <c r="L818" s="351"/>
      <c r="M818" s="351"/>
      <c r="N818" s="351"/>
      <c r="O818" s="351"/>
      <c r="P818" s="351"/>
      <c r="Q818" s="351"/>
      <c r="R818" s="351"/>
      <c r="S818" s="351"/>
      <c r="T818" s="351"/>
      <c r="U818" s="351"/>
      <c r="V818" s="351"/>
      <c r="W818" s="351"/>
      <c r="X818" s="351"/>
      <c r="Y818" s="351"/>
      <c r="Z818" s="351"/>
      <c r="AA818" s="351"/>
    </row>
    <row r="819" spans="1:27" ht="15.75">
      <c r="A819" s="350"/>
      <c r="B819" s="350"/>
      <c r="C819" s="350"/>
      <c r="D819" s="351"/>
      <c r="E819" s="351"/>
      <c r="F819" s="351"/>
      <c r="G819" s="351"/>
      <c r="H819" s="351"/>
      <c r="I819" s="351"/>
      <c r="J819" s="351"/>
      <c r="K819" s="351"/>
      <c r="L819" s="351"/>
      <c r="M819" s="351"/>
      <c r="N819" s="351"/>
      <c r="O819" s="351"/>
      <c r="P819" s="351"/>
      <c r="Q819" s="351"/>
      <c r="R819" s="351"/>
      <c r="S819" s="351"/>
      <c r="T819" s="351"/>
      <c r="U819" s="351"/>
      <c r="V819" s="351"/>
      <c r="W819" s="351"/>
      <c r="X819" s="351"/>
      <c r="Y819" s="351"/>
      <c r="Z819" s="351"/>
      <c r="AA819" s="351"/>
    </row>
    <row r="820" spans="1:27" ht="15.75">
      <c r="A820" s="350"/>
      <c r="B820" s="350"/>
      <c r="C820" s="350"/>
      <c r="D820" s="351"/>
      <c r="E820" s="351"/>
      <c r="F820" s="351"/>
      <c r="G820" s="351"/>
      <c r="H820" s="351"/>
      <c r="I820" s="351"/>
      <c r="J820" s="351"/>
      <c r="K820" s="351"/>
      <c r="L820" s="351"/>
      <c r="M820" s="351"/>
      <c r="N820" s="351"/>
      <c r="O820" s="351"/>
      <c r="P820" s="351"/>
      <c r="Q820" s="351"/>
      <c r="R820" s="351"/>
      <c r="S820" s="351"/>
      <c r="T820" s="351"/>
      <c r="U820" s="351"/>
      <c r="V820" s="351"/>
      <c r="W820" s="351"/>
      <c r="X820" s="351"/>
      <c r="Y820" s="351"/>
      <c r="Z820" s="351"/>
      <c r="AA820" s="351"/>
    </row>
    <row r="821" spans="1:27" ht="15.75">
      <c r="A821" s="350"/>
      <c r="B821" s="350"/>
      <c r="C821" s="350"/>
      <c r="D821" s="351"/>
      <c r="E821" s="351"/>
      <c r="F821" s="351"/>
      <c r="G821" s="351"/>
      <c r="H821" s="351"/>
      <c r="I821" s="351"/>
      <c r="J821" s="351"/>
      <c r="K821" s="351"/>
      <c r="L821" s="351"/>
      <c r="M821" s="351"/>
      <c r="N821" s="351"/>
      <c r="O821" s="351"/>
      <c r="P821" s="351"/>
      <c r="Q821" s="351"/>
      <c r="R821" s="351"/>
      <c r="S821" s="351"/>
      <c r="T821" s="351"/>
      <c r="U821" s="351"/>
      <c r="V821" s="351"/>
      <c r="W821" s="351"/>
      <c r="X821" s="351"/>
      <c r="Y821" s="351"/>
      <c r="Z821" s="351"/>
      <c r="AA821" s="351"/>
    </row>
    <row r="822" spans="1:27" ht="15.75">
      <c r="A822" s="350"/>
      <c r="B822" s="350"/>
      <c r="C822" s="350"/>
      <c r="D822" s="351"/>
      <c r="E822" s="351"/>
      <c r="F822" s="351"/>
      <c r="G822" s="351"/>
      <c r="H822" s="351"/>
      <c r="I822" s="351"/>
      <c r="J822" s="351"/>
      <c r="K822" s="351"/>
      <c r="L822" s="351"/>
      <c r="M822" s="351"/>
      <c r="N822" s="351"/>
      <c r="O822" s="351"/>
      <c r="P822" s="351"/>
      <c r="Q822" s="351"/>
      <c r="R822" s="351"/>
      <c r="S822" s="351"/>
      <c r="T822" s="351"/>
      <c r="U822" s="351"/>
      <c r="V822" s="351"/>
      <c r="W822" s="351"/>
      <c r="X822" s="351"/>
      <c r="Y822" s="351"/>
      <c r="Z822" s="351"/>
      <c r="AA822" s="351"/>
    </row>
    <row r="823" spans="1:27" ht="15.75">
      <c r="A823" s="350"/>
      <c r="B823" s="350"/>
      <c r="C823" s="350"/>
      <c r="D823" s="351"/>
      <c r="E823" s="351"/>
      <c r="F823" s="351"/>
      <c r="G823" s="351"/>
      <c r="H823" s="351"/>
      <c r="I823" s="351"/>
      <c r="J823" s="351"/>
      <c r="K823" s="351"/>
      <c r="L823" s="351"/>
      <c r="M823" s="351"/>
      <c r="N823" s="351"/>
      <c r="O823" s="351"/>
      <c r="P823" s="351"/>
      <c r="Q823" s="351"/>
      <c r="R823" s="351"/>
      <c r="S823" s="351"/>
      <c r="T823" s="351"/>
      <c r="U823" s="351"/>
      <c r="V823" s="351"/>
      <c r="W823" s="351"/>
      <c r="X823" s="351"/>
      <c r="Y823" s="351"/>
      <c r="Z823" s="351"/>
      <c r="AA823" s="351"/>
    </row>
    <row r="824" spans="1:27" ht="15.75">
      <c r="A824" s="350"/>
      <c r="B824" s="350"/>
      <c r="C824" s="350"/>
      <c r="D824" s="351"/>
      <c r="E824" s="351"/>
      <c r="F824" s="351"/>
      <c r="G824" s="351"/>
      <c r="H824" s="351"/>
      <c r="I824" s="351"/>
      <c r="J824" s="351"/>
      <c r="K824" s="351"/>
      <c r="L824" s="351"/>
      <c r="M824" s="351"/>
      <c r="N824" s="351"/>
      <c r="O824" s="351"/>
      <c r="P824" s="351"/>
      <c r="Q824" s="351"/>
      <c r="R824" s="351"/>
      <c r="S824" s="351"/>
      <c r="T824" s="351"/>
      <c r="U824" s="351"/>
      <c r="V824" s="351"/>
      <c r="W824" s="351"/>
      <c r="X824" s="351"/>
      <c r="Y824" s="351"/>
      <c r="Z824" s="351"/>
      <c r="AA824" s="351"/>
    </row>
    <row r="825" spans="1:27" ht="15.75">
      <c r="A825" s="350"/>
      <c r="B825" s="350"/>
      <c r="C825" s="350"/>
      <c r="D825" s="351"/>
      <c r="E825" s="351"/>
      <c r="F825" s="351"/>
      <c r="G825" s="351"/>
      <c r="H825" s="351"/>
      <c r="I825" s="351"/>
      <c r="J825" s="351"/>
      <c r="K825" s="351"/>
      <c r="L825" s="351"/>
      <c r="M825" s="351"/>
      <c r="N825" s="351"/>
      <c r="O825" s="351"/>
      <c r="P825" s="351"/>
      <c r="Q825" s="351"/>
      <c r="R825" s="351"/>
      <c r="S825" s="351"/>
      <c r="T825" s="351"/>
      <c r="U825" s="351"/>
      <c r="V825" s="351"/>
      <c r="W825" s="351"/>
      <c r="X825" s="351"/>
      <c r="Y825" s="351"/>
      <c r="Z825" s="351"/>
      <c r="AA825" s="351"/>
    </row>
    <row r="826" spans="1:27" ht="15.75">
      <c r="A826" s="350"/>
      <c r="B826" s="350"/>
      <c r="C826" s="350"/>
      <c r="D826" s="351"/>
      <c r="E826" s="351"/>
      <c r="F826" s="351"/>
      <c r="G826" s="351"/>
      <c r="H826" s="351"/>
      <c r="I826" s="351"/>
      <c r="J826" s="351"/>
      <c r="K826" s="351"/>
      <c r="L826" s="351"/>
      <c r="M826" s="351"/>
      <c r="N826" s="351"/>
      <c r="O826" s="351"/>
      <c r="P826" s="351"/>
      <c r="Q826" s="351"/>
      <c r="R826" s="351"/>
      <c r="S826" s="351"/>
      <c r="T826" s="351"/>
      <c r="U826" s="351"/>
      <c r="V826" s="351"/>
      <c r="W826" s="351"/>
      <c r="X826" s="351"/>
      <c r="Y826" s="351"/>
      <c r="Z826" s="351"/>
      <c r="AA826" s="351"/>
    </row>
    <row r="827" spans="1:27" ht="15.75">
      <c r="A827" s="350"/>
      <c r="B827" s="350"/>
      <c r="C827" s="350"/>
      <c r="D827" s="351"/>
      <c r="E827" s="351"/>
      <c r="F827" s="351"/>
      <c r="G827" s="351"/>
      <c r="H827" s="351"/>
      <c r="I827" s="351"/>
      <c r="J827" s="351"/>
      <c r="K827" s="351"/>
      <c r="L827" s="351"/>
      <c r="M827" s="351"/>
      <c r="N827" s="351"/>
      <c r="O827" s="351"/>
      <c r="P827" s="351"/>
      <c r="Q827" s="351"/>
      <c r="R827" s="351"/>
      <c r="S827" s="351"/>
      <c r="T827" s="351"/>
      <c r="U827" s="351"/>
      <c r="V827" s="351"/>
      <c r="W827" s="351"/>
      <c r="X827" s="351"/>
      <c r="Y827" s="351"/>
      <c r="Z827" s="351"/>
      <c r="AA827" s="351"/>
    </row>
    <row r="828" spans="1:27" ht="15.75">
      <c r="A828" s="350"/>
      <c r="B828" s="350"/>
      <c r="C828" s="350"/>
      <c r="D828" s="351"/>
      <c r="E828" s="351"/>
      <c r="F828" s="351"/>
      <c r="G828" s="351"/>
      <c r="H828" s="351"/>
      <c r="I828" s="351"/>
      <c r="J828" s="351"/>
      <c r="K828" s="351"/>
      <c r="L828" s="351"/>
      <c r="M828" s="351"/>
      <c r="N828" s="351"/>
      <c r="O828" s="351"/>
      <c r="P828" s="351"/>
      <c r="Q828" s="351"/>
      <c r="R828" s="351"/>
      <c r="S828" s="351"/>
      <c r="T828" s="351"/>
      <c r="U828" s="351"/>
      <c r="V828" s="351"/>
      <c r="W828" s="351"/>
      <c r="X828" s="351"/>
      <c r="Y828" s="351"/>
      <c r="Z828" s="351"/>
      <c r="AA828" s="351"/>
    </row>
    <row r="829" spans="1:27" ht="15.75">
      <c r="A829" s="350"/>
      <c r="B829" s="350"/>
      <c r="C829" s="350"/>
      <c r="D829" s="351"/>
      <c r="E829" s="351"/>
      <c r="F829" s="351"/>
      <c r="G829" s="351"/>
      <c r="H829" s="351"/>
      <c r="I829" s="351"/>
      <c r="J829" s="351"/>
      <c r="K829" s="351"/>
      <c r="L829" s="351"/>
      <c r="M829" s="351"/>
      <c r="N829" s="351"/>
      <c r="O829" s="351"/>
      <c r="P829" s="351"/>
      <c r="Q829" s="351"/>
      <c r="R829" s="351"/>
      <c r="S829" s="351"/>
      <c r="T829" s="351"/>
      <c r="U829" s="351"/>
      <c r="V829" s="351"/>
      <c r="W829" s="351"/>
      <c r="X829" s="351"/>
      <c r="Y829" s="351"/>
      <c r="Z829" s="351"/>
      <c r="AA829" s="351"/>
    </row>
    <row r="830" spans="1:27" ht="15.75">
      <c r="A830" s="350"/>
      <c r="B830" s="350"/>
      <c r="C830" s="350"/>
      <c r="D830" s="351"/>
      <c r="E830" s="351"/>
      <c r="F830" s="351"/>
      <c r="G830" s="351"/>
      <c r="H830" s="351"/>
      <c r="I830" s="351"/>
      <c r="J830" s="351"/>
      <c r="K830" s="351"/>
      <c r="L830" s="351"/>
      <c r="M830" s="351"/>
      <c r="N830" s="351"/>
      <c r="O830" s="351"/>
      <c r="P830" s="351"/>
      <c r="Q830" s="351"/>
      <c r="R830" s="351"/>
      <c r="S830" s="351"/>
      <c r="T830" s="351"/>
      <c r="U830" s="351"/>
      <c r="V830" s="351"/>
      <c r="W830" s="351"/>
      <c r="X830" s="351"/>
      <c r="Y830" s="351"/>
      <c r="Z830" s="351"/>
      <c r="AA830" s="351"/>
    </row>
    <row r="831" spans="1:27" ht="15.75">
      <c r="A831" s="350"/>
      <c r="B831" s="350"/>
      <c r="C831" s="350"/>
      <c r="D831" s="351"/>
      <c r="E831" s="351"/>
      <c r="F831" s="351"/>
      <c r="G831" s="351"/>
      <c r="H831" s="351"/>
      <c r="I831" s="351"/>
      <c r="J831" s="351"/>
      <c r="K831" s="351"/>
      <c r="L831" s="351"/>
      <c r="M831" s="351"/>
      <c r="N831" s="351"/>
      <c r="O831" s="351"/>
      <c r="P831" s="351"/>
      <c r="Q831" s="351"/>
      <c r="R831" s="351"/>
      <c r="S831" s="351"/>
      <c r="T831" s="351"/>
      <c r="U831" s="351"/>
      <c r="V831" s="351"/>
      <c r="W831" s="351"/>
      <c r="X831" s="351"/>
      <c r="Y831" s="351"/>
      <c r="Z831" s="351"/>
      <c r="AA831" s="351"/>
    </row>
    <row r="832" spans="1:27" ht="15.75">
      <c r="A832" s="350"/>
      <c r="B832" s="350"/>
      <c r="C832" s="350"/>
      <c r="D832" s="351"/>
      <c r="E832" s="351"/>
      <c r="F832" s="351"/>
      <c r="G832" s="351"/>
      <c r="H832" s="351"/>
      <c r="I832" s="351"/>
      <c r="J832" s="351"/>
      <c r="K832" s="351"/>
      <c r="L832" s="351"/>
      <c r="M832" s="351"/>
      <c r="N832" s="351"/>
      <c r="O832" s="351"/>
      <c r="P832" s="351"/>
      <c r="Q832" s="351"/>
      <c r="R832" s="351"/>
      <c r="S832" s="351"/>
      <c r="T832" s="351"/>
      <c r="U832" s="351"/>
      <c r="V832" s="351"/>
      <c r="W832" s="351"/>
      <c r="X832" s="351"/>
      <c r="Y832" s="351"/>
      <c r="Z832" s="351"/>
      <c r="AA832" s="351"/>
    </row>
    <row r="833" spans="1:27" ht="15.75">
      <c r="A833" s="350"/>
      <c r="B833" s="350"/>
      <c r="C833" s="350"/>
      <c r="D833" s="351"/>
      <c r="E833" s="351"/>
      <c r="F833" s="351"/>
      <c r="G833" s="351"/>
      <c r="H833" s="351"/>
      <c r="I833" s="351"/>
      <c r="J833" s="351"/>
      <c r="K833" s="351"/>
      <c r="L833" s="351"/>
      <c r="M833" s="351"/>
      <c r="N833" s="351"/>
      <c r="O833" s="351"/>
      <c r="P833" s="351"/>
      <c r="Q833" s="351"/>
      <c r="R833" s="351"/>
      <c r="S833" s="351"/>
      <c r="T833" s="351"/>
      <c r="U833" s="351"/>
      <c r="V833" s="351"/>
      <c r="W833" s="351"/>
      <c r="X833" s="351"/>
      <c r="Y833" s="351"/>
      <c r="Z833" s="351"/>
      <c r="AA833" s="351"/>
    </row>
    <row r="834" spans="1:27" ht="15.75">
      <c r="A834" s="350"/>
      <c r="B834" s="350"/>
      <c r="C834" s="350"/>
      <c r="D834" s="351"/>
      <c r="E834" s="351"/>
      <c r="F834" s="351"/>
      <c r="G834" s="351"/>
      <c r="H834" s="351"/>
      <c r="I834" s="351"/>
      <c r="J834" s="351"/>
      <c r="K834" s="351"/>
      <c r="L834" s="351"/>
      <c r="M834" s="351"/>
      <c r="N834" s="351"/>
      <c r="O834" s="351"/>
      <c r="P834" s="351"/>
      <c r="Q834" s="351"/>
      <c r="R834" s="351"/>
      <c r="S834" s="351"/>
      <c r="T834" s="351"/>
      <c r="U834" s="351"/>
      <c r="V834" s="351"/>
      <c r="W834" s="351"/>
      <c r="X834" s="351"/>
      <c r="Y834" s="351"/>
      <c r="Z834" s="351"/>
      <c r="AA834" s="351"/>
    </row>
    <row r="835" spans="1:27" ht="15.75">
      <c r="A835" s="350"/>
      <c r="B835" s="350"/>
      <c r="C835" s="350"/>
      <c r="D835" s="351"/>
      <c r="E835" s="351"/>
      <c r="F835" s="351"/>
      <c r="G835" s="351"/>
      <c r="H835" s="351"/>
      <c r="I835" s="351"/>
      <c r="J835" s="351"/>
      <c r="K835" s="351"/>
      <c r="L835" s="351"/>
      <c r="M835" s="351"/>
      <c r="N835" s="351"/>
      <c r="O835" s="351"/>
      <c r="P835" s="351"/>
      <c r="Q835" s="351"/>
      <c r="R835" s="351"/>
      <c r="S835" s="351"/>
      <c r="T835" s="351"/>
      <c r="U835" s="351"/>
      <c r="V835" s="351"/>
      <c r="W835" s="351"/>
      <c r="X835" s="351"/>
      <c r="Y835" s="351"/>
      <c r="Z835" s="351"/>
      <c r="AA835" s="351"/>
    </row>
    <row r="836" spans="1:27" ht="15.75">
      <c r="A836" s="350"/>
      <c r="B836" s="350"/>
      <c r="C836" s="350"/>
      <c r="D836" s="351"/>
      <c r="E836" s="351"/>
      <c r="F836" s="351"/>
      <c r="G836" s="351"/>
      <c r="H836" s="351"/>
      <c r="I836" s="351"/>
      <c r="J836" s="351"/>
      <c r="K836" s="351"/>
      <c r="L836" s="351"/>
      <c r="M836" s="351"/>
      <c r="N836" s="351"/>
      <c r="O836" s="351"/>
      <c r="P836" s="351"/>
      <c r="Q836" s="351"/>
      <c r="R836" s="351"/>
      <c r="S836" s="351"/>
      <c r="T836" s="351"/>
      <c r="U836" s="351"/>
      <c r="V836" s="351"/>
      <c r="W836" s="351"/>
      <c r="X836" s="351"/>
      <c r="Y836" s="351"/>
      <c r="Z836" s="351"/>
      <c r="AA836" s="351"/>
    </row>
    <row r="837" spans="1:27" ht="15.75">
      <c r="A837" s="350"/>
      <c r="B837" s="350"/>
      <c r="C837" s="350"/>
      <c r="D837" s="351"/>
      <c r="E837" s="351"/>
      <c r="F837" s="351"/>
      <c r="G837" s="351"/>
      <c r="H837" s="351"/>
      <c r="I837" s="351"/>
      <c r="J837" s="351"/>
      <c r="K837" s="351"/>
      <c r="L837" s="351"/>
      <c r="M837" s="351"/>
      <c r="N837" s="351"/>
      <c r="O837" s="351"/>
      <c r="P837" s="351"/>
      <c r="Q837" s="351"/>
      <c r="R837" s="351"/>
      <c r="S837" s="351"/>
      <c r="T837" s="351"/>
      <c r="U837" s="351"/>
      <c r="V837" s="351"/>
      <c r="W837" s="351"/>
      <c r="X837" s="351"/>
      <c r="Y837" s="351"/>
      <c r="Z837" s="351"/>
      <c r="AA837" s="351"/>
    </row>
    <row r="838" spans="1:27" ht="15.75">
      <c r="A838" s="350"/>
      <c r="B838" s="350"/>
      <c r="C838" s="350"/>
      <c r="D838" s="351"/>
      <c r="E838" s="351"/>
      <c r="F838" s="351"/>
      <c r="G838" s="351"/>
      <c r="H838" s="351"/>
      <c r="I838" s="351"/>
      <c r="J838" s="351"/>
      <c r="K838" s="351"/>
      <c r="L838" s="351"/>
      <c r="M838" s="351"/>
      <c r="N838" s="351"/>
      <c r="O838" s="351"/>
      <c r="P838" s="351"/>
      <c r="Q838" s="351"/>
      <c r="R838" s="351"/>
      <c r="S838" s="351"/>
      <c r="T838" s="351"/>
      <c r="U838" s="351"/>
      <c r="V838" s="351"/>
      <c r="W838" s="351"/>
      <c r="X838" s="351"/>
      <c r="Y838" s="351"/>
      <c r="Z838" s="351"/>
      <c r="AA838" s="351"/>
    </row>
    <row r="839" spans="1:27" ht="15.75">
      <c r="A839" s="350"/>
      <c r="B839" s="350"/>
      <c r="C839" s="350"/>
      <c r="D839" s="351"/>
      <c r="E839" s="351"/>
      <c r="F839" s="351"/>
      <c r="G839" s="351"/>
      <c r="H839" s="351"/>
      <c r="I839" s="351"/>
      <c r="J839" s="351"/>
      <c r="K839" s="351"/>
      <c r="L839" s="351"/>
      <c r="M839" s="351"/>
      <c r="N839" s="351"/>
      <c r="O839" s="351"/>
      <c r="P839" s="351"/>
      <c r="Q839" s="351"/>
      <c r="R839" s="351"/>
      <c r="S839" s="351"/>
      <c r="T839" s="351"/>
      <c r="U839" s="351"/>
      <c r="V839" s="351"/>
      <c r="W839" s="351"/>
      <c r="X839" s="351"/>
      <c r="Y839" s="351"/>
      <c r="Z839" s="351"/>
      <c r="AA839" s="351"/>
    </row>
    <row r="840" spans="1:27" ht="15.75">
      <c r="A840" s="350"/>
      <c r="B840" s="350"/>
      <c r="C840" s="350"/>
      <c r="D840" s="351"/>
      <c r="E840" s="351"/>
      <c r="F840" s="351"/>
      <c r="G840" s="351"/>
      <c r="H840" s="351"/>
      <c r="I840" s="351"/>
      <c r="J840" s="351"/>
      <c r="K840" s="351"/>
      <c r="L840" s="351"/>
      <c r="M840" s="351"/>
      <c r="N840" s="351"/>
      <c r="O840" s="351"/>
      <c r="P840" s="351"/>
      <c r="Q840" s="351"/>
      <c r="R840" s="351"/>
      <c r="S840" s="351"/>
      <c r="T840" s="351"/>
      <c r="U840" s="351"/>
      <c r="V840" s="351"/>
      <c r="W840" s="351"/>
      <c r="X840" s="351"/>
      <c r="Y840" s="351"/>
      <c r="Z840" s="351"/>
      <c r="AA840" s="351"/>
    </row>
    <row r="841" spans="1:27" ht="15.75">
      <c r="A841" s="350"/>
      <c r="B841" s="350"/>
      <c r="C841" s="350"/>
      <c r="D841" s="351"/>
      <c r="E841" s="351"/>
      <c r="F841" s="351"/>
      <c r="G841" s="351"/>
      <c r="H841" s="351"/>
      <c r="I841" s="351"/>
      <c r="J841" s="351"/>
      <c r="K841" s="351"/>
      <c r="L841" s="351"/>
      <c r="M841" s="351"/>
      <c r="N841" s="351"/>
      <c r="O841" s="351"/>
      <c r="P841" s="351"/>
      <c r="Q841" s="351"/>
      <c r="R841" s="351"/>
      <c r="S841" s="351"/>
      <c r="T841" s="351"/>
      <c r="U841" s="351"/>
      <c r="V841" s="351"/>
      <c r="W841" s="351"/>
      <c r="X841" s="351"/>
      <c r="Y841" s="351"/>
      <c r="Z841" s="351"/>
      <c r="AA841" s="351"/>
    </row>
    <row r="842" spans="1:27" ht="15.75">
      <c r="A842" s="350"/>
      <c r="B842" s="350"/>
      <c r="C842" s="350"/>
      <c r="D842" s="351"/>
      <c r="E842" s="351"/>
      <c r="F842" s="351"/>
      <c r="G842" s="351"/>
      <c r="H842" s="351"/>
      <c r="I842" s="351"/>
      <c r="J842" s="351"/>
      <c r="K842" s="351"/>
      <c r="L842" s="351"/>
      <c r="M842" s="351"/>
      <c r="N842" s="351"/>
      <c r="O842" s="351"/>
      <c r="P842" s="351"/>
      <c r="Q842" s="351"/>
      <c r="R842" s="351"/>
      <c r="S842" s="351"/>
      <c r="T842" s="351"/>
      <c r="U842" s="351"/>
      <c r="V842" s="351"/>
      <c r="W842" s="351"/>
      <c r="X842" s="351"/>
      <c r="Y842" s="351"/>
      <c r="Z842" s="351"/>
      <c r="AA842" s="351"/>
    </row>
    <row r="843" spans="1:27" ht="15.75">
      <c r="A843" s="350"/>
      <c r="B843" s="350"/>
      <c r="C843" s="350"/>
      <c r="D843" s="351"/>
      <c r="E843" s="351"/>
      <c r="F843" s="351"/>
      <c r="G843" s="351"/>
      <c r="H843" s="351"/>
      <c r="I843" s="351"/>
      <c r="J843" s="351"/>
      <c r="K843" s="351"/>
      <c r="L843" s="351"/>
      <c r="M843" s="351"/>
      <c r="N843" s="351"/>
      <c r="O843" s="351"/>
      <c r="P843" s="351"/>
      <c r="Q843" s="351"/>
      <c r="R843" s="351"/>
      <c r="S843" s="351"/>
      <c r="T843" s="351"/>
      <c r="U843" s="351"/>
      <c r="V843" s="351"/>
      <c r="W843" s="351"/>
      <c r="X843" s="351"/>
      <c r="Y843" s="351"/>
      <c r="Z843" s="351"/>
      <c r="AA843" s="351"/>
    </row>
    <row r="844" spans="1:27" ht="15.75">
      <c r="A844" s="350"/>
      <c r="B844" s="350"/>
      <c r="C844" s="350"/>
      <c r="D844" s="351"/>
      <c r="E844" s="351"/>
      <c r="F844" s="351"/>
      <c r="G844" s="351"/>
      <c r="H844" s="351"/>
      <c r="I844" s="351"/>
      <c r="J844" s="351"/>
      <c r="K844" s="351"/>
      <c r="L844" s="351"/>
      <c r="M844" s="351"/>
      <c r="N844" s="351"/>
      <c r="O844" s="351"/>
      <c r="P844" s="351"/>
      <c r="Q844" s="351"/>
      <c r="R844" s="351"/>
      <c r="S844" s="351"/>
      <c r="T844" s="351"/>
      <c r="U844" s="351"/>
      <c r="V844" s="351"/>
      <c r="W844" s="351"/>
      <c r="X844" s="351"/>
      <c r="Y844" s="351"/>
      <c r="Z844" s="351"/>
      <c r="AA844" s="351"/>
    </row>
    <row r="845" spans="1:27" ht="15.75">
      <c r="A845" s="350"/>
      <c r="B845" s="350"/>
      <c r="C845" s="350"/>
      <c r="D845" s="351"/>
      <c r="E845" s="351"/>
      <c r="F845" s="351"/>
      <c r="G845" s="351"/>
      <c r="H845" s="351"/>
      <c r="I845" s="351"/>
      <c r="J845" s="351"/>
      <c r="K845" s="351"/>
      <c r="L845" s="351"/>
      <c r="M845" s="351"/>
      <c r="N845" s="351"/>
      <c r="O845" s="351"/>
      <c r="P845" s="351"/>
      <c r="Q845" s="351"/>
      <c r="R845" s="351"/>
      <c r="S845" s="351"/>
      <c r="T845" s="351"/>
      <c r="U845" s="351"/>
      <c r="V845" s="351"/>
      <c r="W845" s="351"/>
      <c r="X845" s="351"/>
      <c r="Y845" s="351"/>
      <c r="Z845" s="351"/>
      <c r="AA845" s="351"/>
    </row>
    <row r="846" spans="1:27" ht="15.75">
      <c r="A846" s="350"/>
      <c r="B846" s="350"/>
      <c r="C846" s="350"/>
      <c r="D846" s="351"/>
      <c r="E846" s="351"/>
      <c r="F846" s="351"/>
      <c r="G846" s="351"/>
      <c r="H846" s="351"/>
      <c r="I846" s="351"/>
      <c r="J846" s="351"/>
      <c r="K846" s="351"/>
      <c r="L846" s="351"/>
      <c r="M846" s="351"/>
      <c r="N846" s="351"/>
      <c r="O846" s="351"/>
      <c r="P846" s="351"/>
      <c r="Q846" s="351"/>
      <c r="R846" s="351"/>
      <c r="S846" s="351"/>
      <c r="T846" s="351"/>
      <c r="U846" s="351"/>
      <c r="V846" s="351"/>
      <c r="W846" s="351"/>
      <c r="X846" s="351"/>
      <c r="Y846" s="351"/>
      <c r="Z846" s="351"/>
      <c r="AA846" s="351"/>
    </row>
    <row r="847" spans="1:27" ht="15.75">
      <c r="A847" s="350"/>
      <c r="B847" s="350"/>
      <c r="C847" s="350"/>
      <c r="D847" s="351"/>
      <c r="E847" s="351"/>
      <c r="F847" s="351"/>
      <c r="G847" s="351"/>
      <c r="H847" s="351"/>
      <c r="I847" s="351"/>
      <c r="J847" s="351"/>
      <c r="K847" s="351"/>
      <c r="L847" s="351"/>
      <c r="M847" s="351"/>
      <c r="N847" s="351"/>
      <c r="O847" s="351"/>
      <c r="P847" s="351"/>
      <c r="Q847" s="351"/>
      <c r="R847" s="351"/>
      <c r="S847" s="351"/>
      <c r="T847" s="351"/>
      <c r="U847" s="351"/>
      <c r="V847" s="351"/>
      <c r="W847" s="351"/>
      <c r="X847" s="351"/>
      <c r="Y847" s="351"/>
      <c r="Z847" s="351"/>
      <c r="AA847" s="351"/>
    </row>
    <row r="848" spans="1:27" ht="15.75">
      <c r="A848" s="350"/>
      <c r="B848" s="350"/>
      <c r="C848" s="350"/>
      <c r="D848" s="351"/>
      <c r="E848" s="351"/>
      <c r="F848" s="351"/>
      <c r="G848" s="351"/>
      <c r="H848" s="351"/>
      <c r="I848" s="351"/>
      <c r="J848" s="351"/>
      <c r="K848" s="351"/>
      <c r="L848" s="351"/>
      <c r="M848" s="351"/>
      <c r="N848" s="351"/>
      <c r="O848" s="351"/>
      <c r="P848" s="351"/>
      <c r="Q848" s="351"/>
      <c r="R848" s="351"/>
      <c r="S848" s="351"/>
      <c r="T848" s="351"/>
      <c r="U848" s="351"/>
      <c r="V848" s="351"/>
      <c r="W848" s="351"/>
      <c r="X848" s="351"/>
      <c r="Y848" s="351"/>
      <c r="Z848" s="351"/>
      <c r="AA848" s="351"/>
    </row>
    <row r="849" spans="1:27" ht="15.75">
      <c r="A849" s="350"/>
      <c r="B849" s="350"/>
      <c r="C849" s="350"/>
      <c r="D849" s="351"/>
      <c r="E849" s="351"/>
      <c r="F849" s="351"/>
      <c r="G849" s="351"/>
      <c r="H849" s="351"/>
      <c r="I849" s="351"/>
      <c r="J849" s="351"/>
      <c r="K849" s="351"/>
      <c r="L849" s="351"/>
      <c r="M849" s="351"/>
      <c r="N849" s="351"/>
      <c r="O849" s="351"/>
      <c r="P849" s="351"/>
      <c r="Q849" s="351"/>
      <c r="R849" s="351"/>
      <c r="S849" s="351"/>
      <c r="T849" s="351"/>
      <c r="U849" s="351"/>
      <c r="V849" s="351"/>
      <c r="W849" s="351"/>
      <c r="X849" s="351"/>
      <c r="Y849" s="351"/>
      <c r="Z849" s="351"/>
      <c r="AA849" s="351"/>
    </row>
    <row r="850" spans="1:27" ht="15.75">
      <c r="A850" s="350"/>
      <c r="B850" s="350"/>
      <c r="C850" s="350"/>
      <c r="D850" s="351"/>
      <c r="E850" s="351"/>
      <c r="F850" s="351"/>
      <c r="G850" s="351"/>
      <c r="H850" s="351"/>
      <c r="I850" s="351"/>
      <c r="J850" s="351"/>
      <c r="K850" s="351"/>
      <c r="L850" s="351"/>
      <c r="M850" s="351"/>
      <c r="N850" s="351"/>
      <c r="O850" s="351"/>
      <c r="P850" s="351"/>
      <c r="Q850" s="351"/>
      <c r="R850" s="351"/>
      <c r="S850" s="351"/>
      <c r="T850" s="351"/>
      <c r="U850" s="351"/>
      <c r="V850" s="351"/>
      <c r="W850" s="351"/>
      <c r="X850" s="351"/>
      <c r="Y850" s="351"/>
      <c r="Z850" s="351"/>
      <c r="AA850" s="351"/>
    </row>
    <row r="851" spans="1:27" ht="15.75">
      <c r="A851" s="350"/>
      <c r="B851" s="350"/>
      <c r="C851" s="350"/>
      <c r="D851" s="351"/>
      <c r="E851" s="351"/>
      <c r="F851" s="351"/>
      <c r="G851" s="351"/>
      <c r="H851" s="351"/>
      <c r="I851" s="351"/>
      <c r="J851" s="351"/>
      <c r="K851" s="351"/>
      <c r="L851" s="351"/>
      <c r="M851" s="351"/>
      <c r="N851" s="351"/>
      <c r="O851" s="351"/>
      <c r="P851" s="351"/>
      <c r="Q851" s="351"/>
      <c r="R851" s="351"/>
      <c r="S851" s="351"/>
      <c r="T851" s="351"/>
      <c r="U851" s="351"/>
      <c r="V851" s="351"/>
      <c r="W851" s="351"/>
      <c r="X851" s="351"/>
      <c r="Y851" s="351"/>
      <c r="Z851" s="351"/>
      <c r="AA851" s="351"/>
    </row>
    <row r="852" spans="1:27" ht="15.75">
      <c r="A852" s="350"/>
      <c r="B852" s="350"/>
      <c r="C852" s="350"/>
      <c r="D852" s="351"/>
      <c r="E852" s="351"/>
      <c r="F852" s="351"/>
      <c r="G852" s="351"/>
      <c r="H852" s="351"/>
      <c r="I852" s="351"/>
      <c r="J852" s="351"/>
      <c r="K852" s="351"/>
      <c r="L852" s="351"/>
      <c r="M852" s="351"/>
      <c r="N852" s="351"/>
      <c r="O852" s="351"/>
      <c r="P852" s="351"/>
      <c r="Q852" s="351"/>
      <c r="R852" s="351"/>
      <c r="S852" s="351"/>
      <c r="T852" s="351"/>
      <c r="U852" s="351"/>
      <c r="V852" s="351"/>
      <c r="W852" s="351"/>
      <c r="X852" s="351"/>
      <c r="Y852" s="351"/>
      <c r="Z852" s="351"/>
      <c r="AA852" s="351"/>
    </row>
    <row r="853" spans="1:27" ht="15.75">
      <c r="A853" s="350"/>
      <c r="B853" s="350"/>
      <c r="C853" s="350"/>
      <c r="D853" s="351"/>
      <c r="E853" s="351"/>
      <c r="F853" s="351"/>
      <c r="G853" s="351"/>
      <c r="H853" s="351"/>
      <c r="I853" s="351"/>
      <c r="J853" s="351"/>
      <c r="K853" s="351"/>
      <c r="L853" s="351"/>
      <c r="M853" s="351"/>
      <c r="N853" s="351"/>
      <c r="O853" s="351"/>
      <c r="P853" s="351"/>
      <c r="Q853" s="351"/>
      <c r="R853" s="351"/>
      <c r="S853" s="351"/>
      <c r="T853" s="351"/>
      <c r="U853" s="351"/>
      <c r="V853" s="351"/>
      <c r="W853" s="351"/>
      <c r="X853" s="351"/>
      <c r="Y853" s="351"/>
      <c r="Z853" s="351"/>
      <c r="AA853" s="351"/>
    </row>
    <row r="854" spans="1:27" ht="15.75">
      <c r="A854" s="350"/>
      <c r="B854" s="350"/>
      <c r="C854" s="350"/>
      <c r="D854" s="351"/>
      <c r="E854" s="351"/>
      <c r="F854" s="351"/>
      <c r="G854" s="351"/>
      <c r="H854" s="351"/>
      <c r="I854" s="351"/>
      <c r="J854" s="351"/>
      <c r="K854" s="351"/>
      <c r="L854" s="351"/>
      <c r="M854" s="351"/>
      <c r="N854" s="351"/>
      <c r="O854" s="351"/>
      <c r="P854" s="351"/>
      <c r="Q854" s="351"/>
      <c r="R854" s="351"/>
      <c r="S854" s="351"/>
      <c r="T854" s="351"/>
      <c r="U854" s="351"/>
      <c r="V854" s="351"/>
      <c r="W854" s="351"/>
      <c r="X854" s="351"/>
      <c r="Y854" s="351"/>
      <c r="Z854" s="351"/>
      <c r="AA854" s="351"/>
    </row>
    <row r="855" spans="1:27" ht="15.75">
      <c r="A855" s="350"/>
      <c r="B855" s="350"/>
      <c r="C855" s="350"/>
      <c r="D855" s="351"/>
      <c r="E855" s="351"/>
      <c r="F855" s="351"/>
      <c r="G855" s="351"/>
      <c r="H855" s="351"/>
      <c r="I855" s="351"/>
      <c r="J855" s="351"/>
      <c r="K855" s="351"/>
      <c r="L855" s="351"/>
      <c r="M855" s="351"/>
      <c r="N855" s="351"/>
      <c r="O855" s="351"/>
      <c r="P855" s="351"/>
      <c r="Q855" s="351"/>
      <c r="R855" s="351"/>
      <c r="S855" s="351"/>
      <c r="T855" s="351"/>
      <c r="U855" s="351"/>
      <c r="V855" s="351"/>
      <c r="W855" s="351"/>
      <c r="X855" s="351"/>
      <c r="Y855" s="351"/>
      <c r="Z855" s="351"/>
      <c r="AA855" s="351"/>
    </row>
    <row r="856" spans="1:27" ht="15.75">
      <c r="A856" s="350"/>
      <c r="B856" s="350"/>
      <c r="C856" s="350"/>
      <c r="D856" s="351"/>
      <c r="E856" s="351"/>
      <c r="F856" s="351"/>
      <c r="G856" s="351"/>
      <c r="H856" s="351"/>
      <c r="I856" s="351"/>
      <c r="J856" s="351"/>
      <c r="K856" s="351"/>
      <c r="L856" s="351"/>
      <c r="M856" s="351"/>
      <c r="N856" s="351"/>
      <c r="O856" s="351"/>
      <c r="P856" s="351"/>
      <c r="Q856" s="351"/>
      <c r="R856" s="351"/>
      <c r="S856" s="351"/>
      <c r="T856" s="351"/>
      <c r="U856" s="351"/>
      <c r="V856" s="351"/>
      <c r="W856" s="351"/>
      <c r="X856" s="351"/>
      <c r="Y856" s="351"/>
      <c r="Z856" s="351"/>
      <c r="AA856" s="351"/>
    </row>
    <row r="857" spans="1:27" ht="15.75">
      <c r="A857" s="350"/>
      <c r="B857" s="350"/>
      <c r="C857" s="350"/>
      <c r="D857" s="351"/>
      <c r="E857" s="351"/>
      <c r="F857" s="351"/>
      <c r="G857" s="351"/>
      <c r="H857" s="351"/>
      <c r="I857" s="351"/>
      <c r="J857" s="351"/>
      <c r="K857" s="351"/>
      <c r="L857" s="351"/>
      <c r="M857" s="351"/>
      <c r="N857" s="351"/>
      <c r="O857" s="351"/>
      <c r="P857" s="351"/>
      <c r="Q857" s="351"/>
      <c r="R857" s="351"/>
      <c r="S857" s="351"/>
      <c r="T857" s="351"/>
      <c r="U857" s="351"/>
      <c r="V857" s="351"/>
      <c r="W857" s="351"/>
      <c r="X857" s="351"/>
      <c r="Y857" s="351"/>
      <c r="Z857" s="351"/>
      <c r="AA857" s="351"/>
    </row>
    <row r="858" spans="1:27" ht="15.75">
      <c r="A858" s="350"/>
      <c r="B858" s="350"/>
      <c r="C858" s="350"/>
      <c r="D858" s="351"/>
      <c r="E858" s="351"/>
      <c r="F858" s="351"/>
      <c r="G858" s="351"/>
      <c r="H858" s="351"/>
      <c r="I858" s="351"/>
      <c r="J858" s="351"/>
      <c r="K858" s="351"/>
      <c r="L858" s="351"/>
      <c r="M858" s="351"/>
      <c r="N858" s="351"/>
      <c r="O858" s="351"/>
      <c r="P858" s="351"/>
      <c r="Q858" s="351"/>
      <c r="R858" s="351"/>
      <c r="S858" s="351"/>
      <c r="T858" s="351"/>
      <c r="U858" s="351"/>
      <c r="V858" s="351"/>
      <c r="W858" s="351"/>
      <c r="X858" s="351"/>
      <c r="Y858" s="351"/>
      <c r="Z858" s="351"/>
      <c r="AA858" s="351"/>
    </row>
    <row r="859" spans="1:27" ht="15.75">
      <c r="A859" s="350"/>
      <c r="B859" s="350"/>
      <c r="C859" s="350"/>
      <c r="D859" s="351"/>
      <c r="E859" s="351"/>
      <c r="F859" s="351"/>
      <c r="G859" s="351"/>
      <c r="H859" s="351"/>
      <c r="I859" s="351"/>
      <c r="J859" s="351"/>
      <c r="K859" s="351"/>
      <c r="L859" s="351"/>
      <c r="M859" s="351"/>
      <c r="N859" s="351"/>
      <c r="O859" s="351"/>
      <c r="P859" s="351"/>
      <c r="Q859" s="351"/>
      <c r="R859" s="351"/>
      <c r="S859" s="351"/>
      <c r="T859" s="351"/>
      <c r="U859" s="351"/>
      <c r="V859" s="351"/>
      <c r="W859" s="351"/>
      <c r="X859" s="351"/>
      <c r="Y859" s="351"/>
      <c r="Z859" s="351"/>
      <c r="AA859" s="351"/>
    </row>
    <row r="860" spans="1:27" ht="15.75">
      <c r="A860" s="350"/>
      <c r="B860" s="350"/>
      <c r="C860" s="350"/>
      <c r="D860" s="351"/>
      <c r="E860" s="351"/>
      <c r="F860" s="351"/>
      <c r="G860" s="351"/>
      <c r="H860" s="351"/>
      <c r="I860" s="351"/>
      <c r="J860" s="351"/>
      <c r="K860" s="351"/>
      <c r="L860" s="351"/>
      <c r="M860" s="351"/>
      <c r="N860" s="351"/>
      <c r="O860" s="351"/>
      <c r="P860" s="351"/>
      <c r="Q860" s="351"/>
      <c r="R860" s="351"/>
      <c r="S860" s="351"/>
      <c r="T860" s="351"/>
      <c r="U860" s="351"/>
      <c r="V860" s="351"/>
      <c r="W860" s="351"/>
      <c r="X860" s="351"/>
      <c r="Y860" s="351"/>
      <c r="Z860" s="351"/>
      <c r="AA860" s="351"/>
    </row>
    <row r="861" spans="1:27" ht="15.75">
      <c r="A861" s="350"/>
      <c r="B861" s="350"/>
      <c r="C861" s="350"/>
      <c r="D861" s="351"/>
      <c r="E861" s="351"/>
      <c r="F861" s="351"/>
      <c r="G861" s="351"/>
      <c r="H861" s="351"/>
      <c r="I861" s="351"/>
      <c r="J861" s="351"/>
      <c r="K861" s="351"/>
      <c r="L861" s="351"/>
      <c r="M861" s="351"/>
      <c r="N861" s="351"/>
      <c r="O861" s="351"/>
      <c r="P861" s="351"/>
      <c r="Q861" s="351"/>
      <c r="R861" s="351"/>
      <c r="S861" s="351"/>
      <c r="T861" s="351"/>
      <c r="U861" s="351"/>
      <c r="V861" s="351"/>
      <c r="W861" s="351"/>
      <c r="X861" s="351"/>
      <c r="Y861" s="351"/>
      <c r="Z861" s="351"/>
      <c r="AA861" s="351"/>
    </row>
    <row r="862" spans="1:27" ht="15.75">
      <c r="A862" s="350"/>
      <c r="B862" s="350"/>
      <c r="C862" s="350"/>
      <c r="D862" s="351"/>
      <c r="E862" s="351"/>
      <c r="F862" s="351"/>
      <c r="G862" s="351"/>
      <c r="H862" s="351"/>
      <c r="I862" s="351"/>
      <c r="J862" s="351"/>
      <c r="K862" s="351"/>
      <c r="L862" s="351"/>
      <c r="M862" s="351"/>
      <c r="N862" s="351"/>
      <c r="O862" s="351"/>
      <c r="P862" s="351"/>
      <c r="Q862" s="351"/>
      <c r="R862" s="351"/>
      <c r="S862" s="351"/>
      <c r="T862" s="351"/>
      <c r="U862" s="351"/>
      <c r="V862" s="351"/>
      <c r="W862" s="351"/>
      <c r="X862" s="351"/>
      <c r="Y862" s="351"/>
      <c r="Z862" s="351"/>
      <c r="AA862" s="351"/>
    </row>
    <row r="863" spans="1:27" ht="15.75">
      <c r="A863" s="350"/>
      <c r="B863" s="350"/>
      <c r="C863" s="350"/>
      <c r="D863" s="351"/>
      <c r="E863" s="351"/>
      <c r="F863" s="351"/>
      <c r="G863" s="351"/>
      <c r="H863" s="351"/>
      <c r="I863" s="351"/>
      <c r="J863" s="351"/>
      <c r="K863" s="351"/>
      <c r="L863" s="351"/>
      <c r="M863" s="351"/>
      <c r="N863" s="351"/>
      <c r="O863" s="351"/>
      <c r="P863" s="351"/>
      <c r="Q863" s="351"/>
      <c r="R863" s="351"/>
      <c r="S863" s="351"/>
      <c r="T863" s="351"/>
      <c r="U863" s="351"/>
      <c r="V863" s="351"/>
      <c r="W863" s="351"/>
      <c r="X863" s="351"/>
      <c r="Y863" s="351"/>
      <c r="Z863" s="351"/>
      <c r="AA863" s="351"/>
    </row>
    <row r="864" spans="1:27" ht="15.75">
      <c r="A864" s="350"/>
      <c r="B864" s="350"/>
      <c r="C864" s="350"/>
      <c r="D864" s="351"/>
      <c r="E864" s="351"/>
      <c r="F864" s="351"/>
      <c r="G864" s="351"/>
      <c r="H864" s="351"/>
      <c r="I864" s="351"/>
      <c r="J864" s="351"/>
      <c r="K864" s="351"/>
      <c r="L864" s="351"/>
      <c r="M864" s="351"/>
      <c r="N864" s="351"/>
      <c r="O864" s="351"/>
      <c r="P864" s="351"/>
      <c r="Q864" s="351"/>
      <c r="R864" s="351"/>
      <c r="S864" s="351"/>
      <c r="T864" s="351"/>
      <c r="U864" s="351"/>
      <c r="V864" s="351"/>
      <c r="W864" s="351"/>
      <c r="X864" s="351"/>
      <c r="Y864" s="351"/>
      <c r="Z864" s="351"/>
      <c r="AA864" s="351"/>
    </row>
    <row r="865" spans="1:27" ht="15.75">
      <c r="A865" s="350"/>
      <c r="B865" s="350"/>
      <c r="C865" s="350"/>
      <c r="D865" s="351"/>
      <c r="E865" s="351"/>
      <c r="F865" s="351"/>
      <c r="G865" s="351"/>
      <c r="H865" s="351"/>
      <c r="I865" s="351"/>
      <c r="J865" s="351"/>
      <c r="K865" s="351"/>
      <c r="L865" s="351"/>
      <c r="M865" s="351"/>
      <c r="N865" s="351"/>
      <c r="O865" s="351"/>
      <c r="P865" s="351"/>
      <c r="Q865" s="351"/>
      <c r="R865" s="351"/>
      <c r="S865" s="351"/>
      <c r="T865" s="351"/>
      <c r="U865" s="351"/>
      <c r="V865" s="351"/>
      <c r="W865" s="351"/>
      <c r="X865" s="351"/>
      <c r="Y865" s="351"/>
      <c r="Z865" s="351"/>
      <c r="AA865" s="351"/>
    </row>
    <row r="866" spans="1:27" ht="15.75">
      <c r="A866" s="350"/>
      <c r="B866" s="350"/>
      <c r="C866" s="350"/>
      <c r="D866" s="351"/>
      <c r="E866" s="351"/>
      <c r="F866" s="351"/>
      <c r="G866" s="351"/>
      <c r="H866" s="351"/>
      <c r="I866" s="351"/>
      <c r="J866" s="351"/>
      <c r="K866" s="351"/>
      <c r="L866" s="351"/>
      <c r="M866" s="351"/>
      <c r="N866" s="351"/>
      <c r="O866" s="351"/>
      <c r="P866" s="351"/>
      <c r="Q866" s="351"/>
      <c r="R866" s="351"/>
      <c r="S866" s="351"/>
      <c r="T866" s="351"/>
      <c r="U866" s="351"/>
      <c r="V866" s="351"/>
      <c r="W866" s="351"/>
      <c r="X866" s="351"/>
      <c r="Y866" s="351"/>
      <c r="Z866" s="351"/>
      <c r="AA866" s="351"/>
    </row>
    <row r="867" spans="1:27" ht="15.75">
      <c r="A867" s="350"/>
      <c r="B867" s="350"/>
      <c r="C867" s="350"/>
      <c r="D867" s="351"/>
      <c r="E867" s="351"/>
      <c r="F867" s="351"/>
      <c r="G867" s="351"/>
      <c r="H867" s="351"/>
      <c r="I867" s="351"/>
      <c r="J867" s="351"/>
      <c r="K867" s="351"/>
      <c r="L867" s="351"/>
      <c r="M867" s="351"/>
      <c r="N867" s="351"/>
      <c r="O867" s="351"/>
      <c r="P867" s="351"/>
      <c r="Q867" s="351"/>
      <c r="R867" s="351"/>
      <c r="S867" s="351"/>
      <c r="T867" s="351"/>
      <c r="U867" s="351"/>
      <c r="V867" s="351"/>
      <c r="W867" s="351"/>
      <c r="X867" s="351"/>
      <c r="Y867" s="351"/>
      <c r="Z867" s="351"/>
      <c r="AA867" s="351"/>
    </row>
    <row r="868" spans="1:27" ht="15.75">
      <c r="A868" s="350"/>
      <c r="B868" s="350"/>
      <c r="C868" s="350"/>
      <c r="D868" s="351"/>
      <c r="E868" s="351"/>
      <c r="F868" s="351"/>
      <c r="G868" s="351"/>
      <c r="H868" s="351"/>
      <c r="I868" s="351"/>
      <c r="J868" s="351"/>
      <c r="K868" s="351"/>
      <c r="L868" s="351"/>
      <c r="M868" s="351"/>
      <c r="N868" s="351"/>
      <c r="O868" s="351"/>
      <c r="P868" s="351"/>
      <c r="Q868" s="351"/>
      <c r="R868" s="351"/>
      <c r="S868" s="351"/>
      <c r="T868" s="351"/>
      <c r="U868" s="351"/>
      <c r="V868" s="351"/>
      <c r="W868" s="351"/>
      <c r="X868" s="351"/>
      <c r="Y868" s="351"/>
      <c r="Z868" s="351"/>
      <c r="AA868" s="351"/>
    </row>
    <row r="869" spans="1:27" ht="15.75">
      <c r="A869" s="350"/>
      <c r="B869" s="350"/>
      <c r="C869" s="350"/>
      <c r="D869" s="351"/>
      <c r="E869" s="351"/>
      <c r="F869" s="351"/>
      <c r="G869" s="351"/>
      <c r="H869" s="351"/>
      <c r="I869" s="351"/>
      <c r="J869" s="351"/>
      <c r="K869" s="351"/>
      <c r="L869" s="351"/>
      <c r="M869" s="351"/>
      <c r="N869" s="351"/>
      <c r="O869" s="351"/>
      <c r="P869" s="351"/>
      <c r="Q869" s="351"/>
      <c r="R869" s="351"/>
      <c r="S869" s="351"/>
      <c r="T869" s="351"/>
      <c r="U869" s="351"/>
      <c r="V869" s="351"/>
      <c r="W869" s="351"/>
      <c r="X869" s="351"/>
      <c r="Y869" s="351"/>
      <c r="Z869" s="351"/>
      <c r="AA869" s="351"/>
    </row>
    <row r="870" spans="1:27" ht="15.75">
      <c r="A870" s="350"/>
      <c r="B870" s="350"/>
      <c r="C870" s="350"/>
      <c r="D870" s="351"/>
      <c r="E870" s="351"/>
      <c r="F870" s="351"/>
      <c r="G870" s="351"/>
      <c r="H870" s="351"/>
      <c r="I870" s="351"/>
      <c r="J870" s="351"/>
      <c r="K870" s="351"/>
      <c r="L870" s="351"/>
      <c r="M870" s="351"/>
      <c r="N870" s="351"/>
      <c r="O870" s="351"/>
      <c r="P870" s="351"/>
      <c r="Q870" s="351"/>
      <c r="R870" s="351"/>
      <c r="S870" s="351"/>
      <c r="T870" s="351"/>
      <c r="U870" s="351"/>
      <c r="V870" s="351"/>
      <c r="W870" s="351"/>
      <c r="X870" s="351"/>
      <c r="Y870" s="351"/>
      <c r="Z870" s="351"/>
      <c r="AA870" s="351"/>
    </row>
    <row r="871" spans="1:27" ht="15.75">
      <c r="A871" s="350"/>
      <c r="B871" s="350"/>
      <c r="C871" s="350"/>
      <c r="D871" s="351"/>
      <c r="E871" s="351"/>
      <c r="F871" s="351"/>
      <c r="G871" s="351"/>
      <c r="H871" s="351"/>
      <c r="I871" s="351"/>
      <c r="J871" s="351"/>
      <c r="K871" s="351"/>
      <c r="L871" s="351"/>
      <c r="M871" s="351"/>
      <c r="N871" s="351"/>
      <c r="O871" s="351"/>
      <c r="P871" s="351"/>
      <c r="Q871" s="351"/>
      <c r="R871" s="351"/>
      <c r="S871" s="351"/>
      <c r="T871" s="351"/>
      <c r="U871" s="351"/>
      <c r="V871" s="351"/>
      <c r="W871" s="351"/>
      <c r="X871" s="351"/>
      <c r="Y871" s="351"/>
      <c r="Z871" s="351"/>
      <c r="AA871" s="351"/>
    </row>
    <row r="872" spans="1:27" ht="15.75">
      <c r="A872" s="350"/>
      <c r="B872" s="350"/>
      <c r="C872" s="350"/>
      <c r="D872" s="351"/>
      <c r="E872" s="351"/>
      <c r="F872" s="351"/>
      <c r="G872" s="351"/>
      <c r="H872" s="351"/>
      <c r="I872" s="351"/>
      <c r="J872" s="351"/>
      <c r="K872" s="351"/>
      <c r="L872" s="351"/>
      <c r="M872" s="351"/>
      <c r="N872" s="351"/>
      <c r="O872" s="351"/>
      <c r="P872" s="351"/>
      <c r="Q872" s="351"/>
      <c r="R872" s="351"/>
      <c r="S872" s="351"/>
      <c r="T872" s="351"/>
      <c r="U872" s="351"/>
      <c r="V872" s="351"/>
      <c r="W872" s="351"/>
      <c r="X872" s="351"/>
      <c r="Y872" s="351"/>
      <c r="Z872" s="351"/>
      <c r="AA872" s="351"/>
    </row>
    <row r="873" spans="1:27" ht="15.75">
      <c r="A873" s="350"/>
      <c r="B873" s="350"/>
      <c r="C873" s="350"/>
      <c r="D873" s="351"/>
      <c r="E873" s="351"/>
      <c r="F873" s="351"/>
      <c r="G873" s="351"/>
      <c r="H873" s="351"/>
      <c r="I873" s="351"/>
      <c r="J873" s="351"/>
      <c r="K873" s="351"/>
      <c r="L873" s="351"/>
      <c r="M873" s="351"/>
      <c r="N873" s="351"/>
      <c r="O873" s="351"/>
      <c r="P873" s="351"/>
      <c r="Q873" s="351"/>
      <c r="R873" s="351"/>
      <c r="S873" s="351"/>
      <c r="T873" s="351"/>
      <c r="U873" s="351"/>
      <c r="V873" s="351"/>
      <c r="W873" s="351"/>
      <c r="X873" s="351"/>
      <c r="Y873" s="351"/>
      <c r="Z873" s="351"/>
      <c r="AA873" s="351"/>
    </row>
    <row r="874" spans="1:27" ht="15.75">
      <c r="A874" s="350"/>
      <c r="B874" s="350"/>
      <c r="C874" s="350"/>
      <c r="D874" s="351"/>
      <c r="E874" s="351"/>
      <c r="F874" s="351"/>
      <c r="G874" s="351"/>
      <c r="H874" s="351"/>
      <c r="I874" s="351"/>
      <c r="J874" s="351"/>
      <c r="K874" s="351"/>
      <c r="L874" s="351"/>
      <c r="M874" s="351"/>
      <c r="N874" s="351"/>
      <c r="O874" s="351"/>
      <c r="P874" s="351"/>
      <c r="Q874" s="351"/>
      <c r="R874" s="351"/>
      <c r="S874" s="351"/>
      <c r="T874" s="351"/>
      <c r="U874" s="351"/>
      <c r="V874" s="351"/>
      <c r="W874" s="351"/>
      <c r="X874" s="351"/>
      <c r="Y874" s="351"/>
      <c r="Z874" s="351"/>
      <c r="AA874" s="351"/>
    </row>
    <row r="875" spans="1:27" ht="15.75">
      <c r="A875" s="350"/>
      <c r="B875" s="350"/>
      <c r="C875" s="350"/>
      <c r="D875" s="351"/>
      <c r="E875" s="351"/>
      <c r="F875" s="351"/>
      <c r="G875" s="351"/>
      <c r="H875" s="351"/>
      <c r="I875" s="351"/>
      <c r="J875" s="351"/>
      <c r="K875" s="351"/>
      <c r="L875" s="351"/>
      <c r="M875" s="351"/>
      <c r="N875" s="351"/>
      <c r="O875" s="351"/>
      <c r="P875" s="351"/>
      <c r="Q875" s="351"/>
      <c r="R875" s="351"/>
      <c r="S875" s="351"/>
      <c r="T875" s="351"/>
      <c r="U875" s="351"/>
      <c r="V875" s="351"/>
      <c r="W875" s="351"/>
      <c r="X875" s="351"/>
      <c r="Y875" s="351"/>
      <c r="Z875" s="351"/>
      <c r="AA875" s="351"/>
    </row>
    <row r="876" spans="1:27" ht="15.75">
      <c r="A876" s="350"/>
      <c r="B876" s="350"/>
      <c r="C876" s="350"/>
      <c r="D876" s="351"/>
      <c r="E876" s="351"/>
      <c r="F876" s="351"/>
      <c r="G876" s="351"/>
      <c r="H876" s="351"/>
      <c r="I876" s="351"/>
      <c r="J876" s="351"/>
      <c r="K876" s="351"/>
      <c r="L876" s="351"/>
      <c r="M876" s="351"/>
      <c r="N876" s="351"/>
      <c r="O876" s="351"/>
      <c r="P876" s="351"/>
      <c r="Q876" s="351"/>
      <c r="R876" s="351"/>
      <c r="S876" s="351"/>
      <c r="T876" s="351"/>
      <c r="U876" s="351"/>
      <c r="V876" s="351"/>
      <c r="W876" s="351"/>
      <c r="X876" s="351"/>
      <c r="Y876" s="351"/>
      <c r="Z876" s="351"/>
      <c r="AA876" s="351"/>
    </row>
    <row r="877" spans="1:27" ht="15.75">
      <c r="A877" s="350"/>
      <c r="B877" s="350"/>
      <c r="C877" s="350"/>
      <c r="D877" s="351"/>
      <c r="E877" s="351"/>
      <c r="F877" s="351"/>
      <c r="G877" s="351"/>
      <c r="H877" s="351"/>
      <c r="I877" s="351"/>
      <c r="J877" s="351"/>
      <c r="K877" s="351"/>
      <c r="L877" s="351"/>
      <c r="M877" s="351"/>
      <c r="N877" s="351"/>
      <c r="O877" s="351"/>
      <c r="P877" s="351"/>
      <c r="Q877" s="351"/>
      <c r="R877" s="351"/>
      <c r="S877" s="351"/>
      <c r="T877" s="351"/>
      <c r="U877" s="351"/>
      <c r="V877" s="351"/>
      <c r="W877" s="351"/>
      <c r="X877" s="351"/>
      <c r="Y877" s="351"/>
      <c r="Z877" s="351"/>
      <c r="AA877" s="351"/>
    </row>
    <row r="878" spans="1:27" ht="15.75">
      <c r="A878" s="350"/>
      <c r="B878" s="350"/>
      <c r="C878" s="350"/>
      <c r="D878" s="351"/>
      <c r="E878" s="351"/>
      <c r="F878" s="351"/>
      <c r="G878" s="351"/>
      <c r="H878" s="351"/>
      <c r="I878" s="351"/>
      <c r="J878" s="351"/>
      <c r="K878" s="351"/>
      <c r="L878" s="351"/>
      <c r="M878" s="351"/>
      <c r="N878" s="351"/>
      <c r="O878" s="351"/>
      <c r="P878" s="351"/>
      <c r="Q878" s="351"/>
      <c r="R878" s="351"/>
      <c r="S878" s="351"/>
      <c r="T878" s="351"/>
      <c r="U878" s="351"/>
      <c r="V878" s="351"/>
      <c r="W878" s="351"/>
      <c r="X878" s="351"/>
      <c r="Y878" s="351"/>
      <c r="Z878" s="351"/>
      <c r="AA878" s="351"/>
    </row>
    <row r="879" spans="1:27" ht="15.75">
      <c r="A879" s="350"/>
      <c r="B879" s="350"/>
      <c r="C879" s="350"/>
      <c r="D879" s="351"/>
      <c r="E879" s="351"/>
      <c r="F879" s="351"/>
      <c r="G879" s="351"/>
      <c r="H879" s="351"/>
      <c r="I879" s="351"/>
      <c r="J879" s="351"/>
      <c r="K879" s="351"/>
      <c r="L879" s="351"/>
      <c r="M879" s="351"/>
      <c r="N879" s="351"/>
      <c r="O879" s="351"/>
      <c r="P879" s="351"/>
      <c r="Q879" s="351"/>
      <c r="R879" s="351"/>
      <c r="S879" s="351"/>
      <c r="T879" s="351"/>
      <c r="U879" s="351"/>
      <c r="V879" s="351"/>
      <c r="W879" s="351"/>
      <c r="X879" s="351"/>
      <c r="Y879" s="351"/>
      <c r="Z879" s="351"/>
      <c r="AA879" s="351"/>
    </row>
    <row r="880" spans="1:27" ht="15.75">
      <c r="A880" s="350"/>
      <c r="B880" s="350"/>
      <c r="C880" s="350"/>
      <c r="D880" s="351"/>
      <c r="E880" s="351"/>
      <c r="F880" s="351"/>
      <c r="G880" s="351"/>
      <c r="H880" s="351"/>
      <c r="I880" s="351"/>
      <c r="J880" s="351"/>
      <c r="K880" s="351"/>
      <c r="L880" s="351"/>
      <c r="M880" s="351"/>
      <c r="N880" s="351"/>
      <c r="O880" s="351"/>
      <c r="P880" s="351"/>
      <c r="Q880" s="351"/>
      <c r="R880" s="351"/>
      <c r="S880" s="351"/>
      <c r="T880" s="351"/>
      <c r="U880" s="351"/>
      <c r="V880" s="351"/>
      <c r="W880" s="351"/>
      <c r="X880" s="351"/>
      <c r="Y880" s="351"/>
      <c r="Z880" s="351"/>
      <c r="AA880" s="351"/>
    </row>
    <row r="881" spans="1:27" ht="15.75">
      <c r="A881" s="350"/>
      <c r="B881" s="350"/>
      <c r="C881" s="350"/>
      <c r="D881" s="351"/>
      <c r="E881" s="351"/>
      <c r="F881" s="351"/>
      <c r="G881" s="351"/>
      <c r="H881" s="351"/>
      <c r="I881" s="351"/>
      <c r="J881" s="351"/>
      <c r="K881" s="351"/>
      <c r="L881" s="351"/>
      <c r="M881" s="351"/>
      <c r="N881" s="351"/>
      <c r="O881" s="351"/>
      <c r="P881" s="351"/>
      <c r="Q881" s="351"/>
      <c r="R881" s="351"/>
      <c r="S881" s="351"/>
      <c r="T881" s="351"/>
      <c r="U881" s="351"/>
      <c r="V881" s="351"/>
      <c r="W881" s="351"/>
      <c r="X881" s="351"/>
      <c r="Y881" s="351"/>
      <c r="Z881" s="351"/>
      <c r="AA881" s="351"/>
    </row>
    <row r="882" spans="1:27" ht="15.75">
      <c r="A882" s="350"/>
      <c r="B882" s="350"/>
      <c r="C882" s="350"/>
      <c r="D882" s="351"/>
      <c r="E882" s="351"/>
      <c r="F882" s="351"/>
      <c r="G882" s="351"/>
      <c r="H882" s="351"/>
      <c r="I882" s="351"/>
      <c r="J882" s="351"/>
      <c r="K882" s="351"/>
      <c r="L882" s="351"/>
      <c r="M882" s="351"/>
      <c r="N882" s="351"/>
      <c r="O882" s="351"/>
      <c r="P882" s="351"/>
      <c r="Q882" s="351"/>
      <c r="R882" s="351"/>
      <c r="S882" s="351"/>
      <c r="T882" s="351"/>
      <c r="U882" s="351"/>
      <c r="V882" s="351"/>
      <c r="W882" s="351"/>
      <c r="X882" s="351"/>
      <c r="Y882" s="351"/>
      <c r="Z882" s="351"/>
      <c r="AA882" s="351"/>
    </row>
    <row r="883" spans="1:27" ht="15.75">
      <c r="A883" s="350"/>
      <c r="B883" s="350"/>
      <c r="C883" s="350"/>
      <c r="D883" s="351"/>
      <c r="E883" s="351"/>
      <c r="F883" s="351"/>
      <c r="G883" s="351"/>
      <c r="H883" s="351"/>
      <c r="I883" s="351"/>
      <c r="J883" s="351"/>
      <c r="K883" s="351"/>
      <c r="L883" s="351"/>
      <c r="M883" s="351"/>
      <c r="N883" s="351"/>
      <c r="O883" s="351"/>
      <c r="P883" s="351"/>
      <c r="Q883" s="351"/>
      <c r="R883" s="351"/>
      <c r="S883" s="351"/>
      <c r="T883" s="351"/>
      <c r="U883" s="351"/>
      <c r="V883" s="351"/>
      <c r="W883" s="351"/>
      <c r="X883" s="351"/>
      <c r="Y883" s="351"/>
      <c r="Z883" s="351"/>
      <c r="AA883" s="351"/>
    </row>
    <row r="884" spans="1:27" ht="15.75">
      <c r="A884" s="350"/>
      <c r="B884" s="350"/>
      <c r="C884" s="350"/>
      <c r="D884" s="351"/>
      <c r="E884" s="351"/>
      <c r="F884" s="351"/>
      <c r="G884" s="351"/>
      <c r="H884" s="351"/>
      <c r="I884" s="351"/>
      <c r="J884" s="351"/>
      <c r="K884" s="351"/>
      <c r="L884" s="351"/>
      <c r="M884" s="351"/>
      <c r="N884" s="351"/>
      <c r="O884" s="351"/>
      <c r="P884" s="351"/>
      <c r="Q884" s="351"/>
      <c r="R884" s="351"/>
      <c r="S884" s="351"/>
      <c r="T884" s="351"/>
      <c r="U884" s="351"/>
      <c r="V884" s="351"/>
      <c r="W884" s="351"/>
      <c r="X884" s="351"/>
      <c r="Y884" s="351"/>
      <c r="Z884" s="351"/>
      <c r="AA884" s="351"/>
    </row>
    <row r="885" spans="1:27" ht="15.75">
      <c r="A885" s="350"/>
      <c r="B885" s="350"/>
      <c r="C885" s="350"/>
      <c r="D885" s="351"/>
      <c r="E885" s="351"/>
      <c r="F885" s="351"/>
      <c r="G885" s="351"/>
      <c r="H885" s="351"/>
      <c r="I885" s="351"/>
      <c r="J885" s="351"/>
      <c r="K885" s="351"/>
      <c r="L885" s="351"/>
      <c r="M885" s="351"/>
      <c r="N885" s="351"/>
      <c r="O885" s="351"/>
      <c r="P885" s="351"/>
      <c r="Q885" s="351"/>
      <c r="R885" s="351"/>
      <c r="S885" s="351"/>
      <c r="T885" s="351"/>
      <c r="U885" s="351"/>
      <c r="V885" s="351"/>
      <c r="W885" s="351"/>
      <c r="X885" s="351"/>
      <c r="Y885" s="351"/>
      <c r="Z885" s="351"/>
      <c r="AA885" s="351"/>
    </row>
    <row r="886" spans="1:27" ht="15.75">
      <c r="A886" s="350"/>
      <c r="B886" s="350"/>
      <c r="C886" s="350"/>
      <c r="D886" s="351"/>
      <c r="E886" s="351"/>
      <c r="F886" s="351"/>
      <c r="G886" s="351"/>
      <c r="H886" s="351"/>
      <c r="I886" s="351"/>
      <c r="J886" s="351"/>
      <c r="K886" s="351"/>
      <c r="L886" s="351"/>
      <c r="M886" s="351"/>
      <c r="N886" s="351"/>
      <c r="O886" s="351"/>
      <c r="P886" s="351"/>
      <c r="Q886" s="351"/>
      <c r="R886" s="351"/>
      <c r="S886" s="351"/>
      <c r="T886" s="351"/>
      <c r="U886" s="351"/>
      <c r="V886" s="351"/>
      <c r="W886" s="351"/>
      <c r="X886" s="351"/>
      <c r="Y886" s="351"/>
      <c r="Z886" s="351"/>
      <c r="AA886" s="351"/>
    </row>
    <row r="887" spans="1:27" ht="15.75">
      <c r="A887" s="350"/>
      <c r="B887" s="350"/>
      <c r="C887" s="350"/>
      <c r="D887" s="351"/>
      <c r="E887" s="351"/>
      <c r="F887" s="351"/>
      <c r="G887" s="351"/>
      <c r="H887" s="351"/>
      <c r="I887" s="351"/>
      <c r="J887" s="351"/>
      <c r="K887" s="351"/>
      <c r="L887" s="351"/>
      <c r="M887" s="351"/>
      <c r="N887" s="351"/>
      <c r="O887" s="351"/>
      <c r="P887" s="351"/>
      <c r="Q887" s="351"/>
      <c r="R887" s="351"/>
      <c r="S887" s="351"/>
      <c r="T887" s="351"/>
      <c r="U887" s="351"/>
      <c r="V887" s="351"/>
      <c r="W887" s="351"/>
      <c r="X887" s="351"/>
      <c r="Y887" s="351"/>
      <c r="Z887" s="351"/>
      <c r="AA887" s="351"/>
    </row>
    <row r="888" spans="1:27" ht="15.75">
      <c r="A888" s="350"/>
      <c r="B888" s="350"/>
      <c r="C888" s="350"/>
      <c r="D888" s="351"/>
      <c r="E888" s="351"/>
      <c r="F888" s="351"/>
      <c r="G888" s="351"/>
      <c r="H888" s="351"/>
      <c r="I888" s="351"/>
      <c r="J888" s="351"/>
      <c r="K888" s="351"/>
      <c r="L888" s="351"/>
      <c r="M888" s="351"/>
      <c r="N888" s="351"/>
      <c r="O888" s="351"/>
      <c r="P888" s="351"/>
      <c r="Q888" s="351"/>
      <c r="R888" s="351"/>
      <c r="S888" s="351"/>
      <c r="T888" s="351"/>
      <c r="U888" s="351"/>
      <c r="V888" s="351"/>
      <c r="W888" s="351"/>
      <c r="X888" s="351"/>
      <c r="Y888" s="351"/>
      <c r="Z888" s="351"/>
      <c r="AA888" s="351"/>
    </row>
    <row r="889" spans="1:27" ht="15.75">
      <c r="A889" s="350"/>
      <c r="B889" s="350"/>
      <c r="C889" s="350"/>
      <c r="D889" s="351"/>
      <c r="E889" s="351"/>
      <c r="F889" s="351"/>
      <c r="G889" s="351"/>
      <c r="H889" s="351"/>
      <c r="I889" s="351"/>
      <c r="J889" s="351"/>
      <c r="K889" s="351"/>
      <c r="L889" s="351"/>
      <c r="M889" s="351"/>
      <c r="N889" s="351"/>
      <c r="O889" s="351"/>
      <c r="P889" s="351"/>
      <c r="Q889" s="351"/>
      <c r="R889" s="351"/>
      <c r="S889" s="351"/>
      <c r="T889" s="351"/>
      <c r="U889" s="351"/>
      <c r="V889" s="351"/>
      <c r="W889" s="351"/>
      <c r="X889" s="351"/>
      <c r="Y889" s="351"/>
      <c r="Z889" s="351"/>
      <c r="AA889" s="351"/>
    </row>
    <row r="890" spans="1:27" ht="15.75">
      <c r="A890" s="350"/>
      <c r="B890" s="350"/>
      <c r="C890" s="350"/>
      <c r="D890" s="351"/>
      <c r="E890" s="351"/>
      <c r="F890" s="351"/>
      <c r="G890" s="351"/>
      <c r="H890" s="351"/>
      <c r="I890" s="351"/>
      <c r="J890" s="351"/>
      <c r="K890" s="351"/>
      <c r="L890" s="351"/>
      <c r="M890" s="351"/>
      <c r="N890" s="351"/>
      <c r="O890" s="351"/>
      <c r="P890" s="351"/>
      <c r="Q890" s="351"/>
      <c r="R890" s="351"/>
      <c r="S890" s="351"/>
      <c r="T890" s="351"/>
      <c r="U890" s="351"/>
      <c r="V890" s="351"/>
      <c r="W890" s="351"/>
      <c r="X890" s="351"/>
      <c r="Y890" s="351"/>
      <c r="Z890" s="351"/>
      <c r="AA890" s="351"/>
    </row>
    <row r="891" spans="1:27" ht="15.75">
      <c r="A891" s="350"/>
      <c r="B891" s="350"/>
      <c r="C891" s="350"/>
      <c r="D891" s="351"/>
      <c r="E891" s="351"/>
      <c r="F891" s="351"/>
      <c r="G891" s="351"/>
      <c r="H891" s="351"/>
      <c r="I891" s="351"/>
      <c r="J891" s="351"/>
      <c r="K891" s="351"/>
      <c r="L891" s="351"/>
      <c r="M891" s="351"/>
      <c r="N891" s="351"/>
      <c r="O891" s="351"/>
      <c r="P891" s="351"/>
      <c r="Q891" s="351"/>
      <c r="R891" s="351"/>
      <c r="S891" s="351"/>
      <c r="T891" s="351"/>
      <c r="U891" s="351"/>
      <c r="V891" s="351"/>
      <c r="W891" s="351"/>
      <c r="X891" s="351"/>
      <c r="Y891" s="351"/>
      <c r="Z891" s="351"/>
      <c r="AA891" s="351"/>
    </row>
    <row r="892" spans="1:27" ht="15.75">
      <c r="A892" s="350"/>
      <c r="B892" s="350"/>
      <c r="C892" s="350"/>
      <c r="D892" s="351"/>
      <c r="E892" s="351"/>
      <c r="F892" s="351"/>
      <c r="G892" s="351"/>
      <c r="H892" s="351"/>
      <c r="I892" s="351"/>
      <c r="J892" s="351"/>
      <c r="K892" s="351"/>
      <c r="L892" s="351"/>
      <c r="M892" s="351"/>
      <c r="N892" s="351"/>
      <c r="O892" s="351"/>
      <c r="P892" s="351"/>
      <c r="Q892" s="351"/>
      <c r="R892" s="351"/>
      <c r="S892" s="351"/>
      <c r="T892" s="351"/>
      <c r="U892" s="351"/>
      <c r="V892" s="351"/>
      <c r="W892" s="351"/>
      <c r="X892" s="351"/>
      <c r="Y892" s="351"/>
      <c r="Z892" s="351"/>
      <c r="AA892" s="351"/>
    </row>
    <row r="893" spans="1:27" ht="15.75">
      <c r="A893" s="350"/>
      <c r="B893" s="350"/>
      <c r="C893" s="350"/>
      <c r="D893" s="351"/>
      <c r="E893" s="351"/>
      <c r="F893" s="351"/>
      <c r="G893" s="351"/>
      <c r="H893" s="351"/>
      <c r="I893" s="351"/>
      <c r="J893" s="351"/>
      <c r="K893" s="351"/>
      <c r="L893" s="351"/>
      <c r="M893" s="351"/>
      <c r="N893" s="351"/>
      <c r="O893" s="351"/>
      <c r="P893" s="351"/>
      <c r="Q893" s="351"/>
      <c r="R893" s="351"/>
      <c r="S893" s="351"/>
      <c r="T893" s="351"/>
      <c r="U893" s="351"/>
      <c r="V893" s="351"/>
      <c r="W893" s="351"/>
      <c r="X893" s="351"/>
      <c r="Y893" s="351"/>
      <c r="Z893" s="351"/>
      <c r="AA893" s="351"/>
    </row>
    <row r="894" spans="1:27" ht="15.75">
      <c r="A894" s="350"/>
      <c r="B894" s="350"/>
      <c r="C894" s="350"/>
      <c r="D894" s="351"/>
      <c r="E894" s="351"/>
      <c r="F894" s="351"/>
      <c r="G894" s="351"/>
      <c r="H894" s="351"/>
      <c r="I894" s="351"/>
      <c r="J894" s="351"/>
      <c r="K894" s="351"/>
      <c r="L894" s="351"/>
      <c r="M894" s="351"/>
      <c r="N894" s="351"/>
      <c r="O894" s="351"/>
      <c r="P894" s="351"/>
      <c r="Q894" s="351"/>
      <c r="R894" s="351"/>
      <c r="S894" s="351"/>
      <c r="T894" s="351"/>
      <c r="U894" s="351"/>
      <c r="V894" s="351"/>
      <c r="W894" s="351"/>
      <c r="X894" s="351"/>
      <c r="Y894" s="351"/>
      <c r="Z894" s="351"/>
      <c r="AA894" s="351"/>
    </row>
    <row r="895" spans="1:27" ht="15.75">
      <c r="A895" s="350"/>
      <c r="B895" s="350"/>
      <c r="C895" s="350"/>
      <c r="D895" s="351"/>
      <c r="E895" s="351"/>
      <c r="F895" s="351"/>
      <c r="G895" s="351"/>
      <c r="H895" s="351"/>
      <c r="I895" s="351"/>
      <c r="J895" s="351"/>
      <c r="K895" s="351"/>
      <c r="L895" s="351"/>
      <c r="M895" s="351"/>
      <c r="N895" s="351"/>
      <c r="O895" s="351"/>
      <c r="P895" s="351"/>
      <c r="Q895" s="351"/>
      <c r="R895" s="351"/>
      <c r="S895" s="351"/>
      <c r="T895" s="351"/>
      <c r="U895" s="351"/>
      <c r="V895" s="351"/>
      <c r="W895" s="351"/>
      <c r="X895" s="351"/>
      <c r="Y895" s="351"/>
      <c r="Z895" s="351"/>
      <c r="AA895" s="351"/>
    </row>
    <row r="896" spans="1:27" ht="15.75">
      <c r="A896" s="350"/>
      <c r="B896" s="350"/>
      <c r="C896" s="350"/>
      <c r="D896" s="351"/>
      <c r="E896" s="351"/>
      <c r="F896" s="351"/>
      <c r="G896" s="351"/>
      <c r="H896" s="351"/>
      <c r="I896" s="351"/>
      <c r="J896" s="351"/>
      <c r="K896" s="351"/>
      <c r="L896" s="351"/>
      <c r="M896" s="351"/>
      <c r="N896" s="351"/>
      <c r="O896" s="351"/>
      <c r="P896" s="351"/>
      <c r="Q896" s="351"/>
      <c r="R896" s="351"/>
      <c r="S896" s="351"/>
      <c r="T896" s="351"/>
      <c r="U896" s="351"/>
      <c r="V896" s="351"/>
      <c r="W896" s="351"/>
      <c r="X896" s="351"/>
      <c r="Y896" s="351"/>
      <c r="Z896" s="351"/>
      <c r="AA896" s="351"/>
    </row>
    <row r="897" spans="1:27" ht="15.75">
      <c r="A897" s="350"/>
      <c r="B897" s="350"/>
      <c r="C897" s="350"/>
      <c r="D897" s="351"/>
      <c r="E897" s="351"/>
      <c r="F897" s="351"/>
      <c r="G897" s="351"/>
      <c r="H897" s="351"/>
      <c r="I897" s="351"/>
      <c r="J897" s="351"/>
      <c r="K897" s="351"/>
      <c r="L897" s="351"/>
      <c r="M897" s="351"/>
      <c r="N897" s="351"/>
      <c r="O897" s="351"/>
      <c r="P897" s="351"/>
      <c r="Q897" s="351"/>
      <c r="R897" s="351"/>
      <c r="S897" s="351"/>
      <c r="T897" s="351"/>
      <c r="U897" s="351"/>
      <c r="V897" s="351"/>
      <c r="W897" s="351"/>
      <c r="X897" s="351"/>
      <c r="Y897" s="351"/>
      <c r="Z897" s="351"/>
      <c r="AA897" s="351"/>
    </row>
    <row r="898" spans="1:27" ht="15.75">
      <c r="A898" s="350"/>
      <c r="B898" s="350"/>
      <c r="C898" s="350"/>
      <c r="D898" s="351"/>
      <c r="E898" s="351"/>
      <c r="F898" s="351"/>
      <c r="G898" s="351"/>
      <c r="H898" s="351"/>
      <c r="I898" s="351"/>
      <c r="J898" s="351"/>
      <c r="K898" s="351"/>
      <c r="L898" s="351"/>
      <c r="M898" s="351"/>
      <c r="N898" s="351"/>
      <c r="O898" s="351"/>
      <c r="P898" s="351"/>
      <c r="Q898" s="351"/>
      <c r="R898" s="351"/>
      <c r="S898" s="351"/>
      <c r="T898" s="351"/>
      <c r="U898" s="351"/>
      <c r="V898" s="351"/>
      <c r="W898" s="351"/>
      <c r="X898" s="351"/>
      <c r="Y898" s="351"/>
      <c r="Z898" s="351"/>
      <c r="AA898" s="351"/>
    </row>
    <row r="899" spans="1:27" ht="15.75">
      <c r="A899" s="350"/>
      <c r="B899" s="350"/>
      <c r="C899" s="350"/>
      <c r="D899" s="351"/>
      <c r="E899" s="351"/>
      <c r="F899" s="351"/>
      <c r="G899" s="351"/>
      <c r="H899" s="351"/>
      <c r="I899" s="351"/>
      <c r="J899" s="351"/>
      <c r="K899" s="351"/>
      <c r="L899" s="351"/>
      <c r="M899" s="351"/>
      <c r="N899" s="351"/>
      <c r="O899" s="351"/>
      <c r="P899" s="351"/>
      <c r="Q899" s="351"/>
      <c r="R899" s="351"/>
      <c r="S899" s="351"/>
      <c r="T899" s="351"/>
      <c r="U899" s="351"/>
      <c r="V899" s="351"/>
      <c r="W899" s="351"/>
      <c r="X899" s="351"/>
      <c r="Y899" s="351"/>
      <c r="Z899" s="351"/>
      <c r="AA899" s="351"/>
    </row>
    <row r="900" spans="1:27" ht="15.75">
      <c r="A900" s="350"/>
      <c r="B900" s="350"/>
      <c r="C900" s="350"/>
      <c r="D900" s="351"/>
      <c r="E900" s="351"/>
      <c r="F900" s="351"/>
      <c r="G900" s="351"/>
      <c r="H900" s="351"/>
      <c r="I900" s="351"/>
      <c r="J900" s="351"/>
      <c r="K900" s="351"/>
      <c r="L900" s="351"/>
      <c r="M900" s="351"/>
      <c r="N900" s="351"/>
      <c r="O900" s="351"/>
      <c r="P900" s="351"/>
      <c r="Q900" s="351"/>
      <c r="R900" s="351"/>
      <c r="S900" s="351"/>
      <c r="T900" s="351"/>
      <c r="U900" s="351"/>
      <c r="V900" s="351"/>
      <c r="W900" s="351"/>
      <c r="X900" s="351"/>
      <c r="Y900" s="351"/>
      <c r="Z900" s="351"/>
      <c r="AA900" s="351"/>
    </row>
    <row r="901" spans="1:27" ht="15.75">
      <c r="A901" s="350"/>
      <c r="B901" s="350"/>
      <c r="C901" s="350"/>
      <c r="D901" s="351"/>
      <c r="E901" s="351"/>
      <c r="F901" s="351"/>
      <c r="G901" s="351"/>
      <c r="H901" s="351"/>
      <c r="I901" s="351"/>
      <c r="J901" s="351"/>
      <c r="K901" s="351"/>
      <c r="L901" s="351"/>
      <c r="M901" s="351"/>
      <c r="N901" s="351"/>
      <c r="O901" s="351"/>
      <c r="P901" s="351"/>
      <c r="Q901" s="351"/>
      <c r="R901" s="351"/>
      <c r="S901" s="351"/>
      <c r="T901" s="351"/>
      <c r="U901" s="351"/>
      <c r="V901" s="351"/>
      <c r="W901" s="351"/>
      <c r="X901" s="351"/>
      <c r="Y901" s="351"/>
      <c r="Z901" s="351"/>
      <c r="AA901" s="351"/>
    </row>
    <row r="902" spans="1:27" ht="15.75">
      <c r="A902" s="350"/>
      <c r="B902" s="350"/>
      <c r="C902" s="350"/>
      <c r="D902" s="351"/>
      <c r="E902" s="351"/>
      <c r="F902" s="351"/>
      <c r="G902" s="351"/>
      <c r="H902" s="351"/>
      <c r="I902" s="351"/>
      <c r="J902" s="351"/>
      <c r="K902" s="351"/>
      <c r="L902" s="351"/>
      <c r="M902" s="351"/>
      <c r="N902" s="351"/>
      <c r="O902" s="351"/>
      <c r="P902" s="351"/>
      <c r="Q902" s="351"/>
      <c r="R902" s="351"/>
      <c r="S902" s="351"/>
      <c r="T902" s="351"/>
      <c r="U902" s="351"/>
      <c r="V902" s="351"/>
      <c r="W902" s="351"/>
      <c r="X902" s="351"/>
      <c r="Y902" s="351"/>
      <c r="Z902" s="351"/>
      <c r="AA902" s="351"/>
    </row>
    <row r="903" spans="1:27" ht="15.75">
      <c r="A903" s="350"/>
      <c r="B903" s="350"/>
      <c r="C903" s="350"/>
      <c r="D903" s="351"/>
      <c r="E903" s="351"/>
      <c r="F903" s="351"/>
      <c r="G903" s="351"/>
      <c r="H903" s="351"/>
      <c r="I903" s="351"/>
      <c r="J903" s="351"/>
      <c r="K903" s="351"/>
      <c r="L903" s="351"/>
      <c r="M903" s="351"/>
      <c r="N903" s="351"/>
      <c r="O903" s="351"/>
      <c r="P903" s="351"/>
      <c r="Q903" s="351"/>
      <c r="R903" s="351"/>
      <c r="S903" s="351"/>
      <c r="T903" s="351"/>
      <c r="U903" s="351"/>
      <c r="V903" s="351"/>
      <c r="W903" s="351"/>
      <c r="X903" s="351"/>
      <c r="Y903" s="351"/>
      <c r="Z903" s="351"/>
      <c r="AA903" s="351"/>
    </row>
    <row r="904" spans="1:27" ht="15.75">
      <c r="A904" s="350"/>
      <c r="B904" s="350"/>
      <c r="C904" s="350"/>
      <c r="D904" s="351"/>
      <c r="E904" s="351"/>
      <c r="F904" s="351"/>
      <c r="G904" s="351"/>
      <c r="H904" s="351"/>
      <c r="I904" s="351"/>
      <c r="J904" s="351"/>
      <c r="K904" s="351"/>
      <c r="L904" s="351"/>
      <c r="M904" s="351"/>
      <c r="N904" s="351"/>
      <c r="O904" s="351"/>
      <c r="P904" s="351"/>
      <c r="Q904" s="351"/>
      <c r="R904" s="351"/>
      <c r="S904" s="351"/>
      <c r="T904" s="351"/>
      <c r="U904" s="351"/>
      <c r="V904" s="351"/>
      <c r="W904" s="351"/>
      <c r="X904" s="351"/>
      <c r="Y904" s="351"/>
      <c r="Z904" s="351"/>
      <c r="AA904" s="351"/>
    </row>
    <row r="905" spans="1:27" ht="15.75">
      <c r="A905" s="350"/>
      <c r="B905" s="350"/>
      <c r="C905" s="350"/>
      <c r="D905" s="351"/>
      <c r="E905" s="351"/>
      <c r="F905" s="351"/>
      <c r="G905" s="351"/>
      <c r="H905" s="351"/>
      <c r="I905" s="351"/>
      <c r="J905" s="351"/>
      <c r="K905" s="351"/>
      <c r="L905" s="351"/>
      <c r="M905" s="351"/>
      <c r="N905" s="351"/>
      <c r="O905" s="351"/>
      <c r="P905" s="351"/>
      <c r="Q905" s="351"/>
      <c r="R905" s="351"/>
      <c r="S905" s="351"/>
      <c r="T905" s="351"/>
      <c r="U905" s="351"/>
      <c r="V905" s="351"/>
      <c r="W905" s="351"/>
      <c r="X905" s="351"/>
      <c r="Y905" s="351"/>
      <c r="Z905" s="351"/>
      <c r="AA905" s="351"/>
    </row>
    <row r="906" spans="1:27" ht="15.75">
      <c r="A906" s="350"/>
      <c r="B906" s="350"/>
      <c r="C906" s="350"/>
      <c r="D906" s="351"/>
      <c r="E906" s="351"/>
      <c r="F906" s="351"/>
      <c r="G906" s="351"/>
      <c r="H906" s="351"/>
      <c r="I906" s="351"/>
      <c r="J906" s="351"/>
      <c r="K906" s="351"/>
      <c r="L906" s="351"/>
      <c r="M906" s="351"/>
      <c r="N906" s="351"/>
      <c r="O906" s="351"/>
      <c r="P906" s="351"/>
      <c r="Q906" s="351"/>
      <c r="R906" s="351"/>
      <c r="S906" s="351"/>
      <c r="T906" s="351"/>
      <c r="U906" s="351"/>
      <c r="V906" s="351"/>
      <c r="W906" s="351"/>
      <c r="X906" s="351"/>
      <c r="Y906" s="351"/>
      <c r="Z906" s="351"/>
      <c r="AA906" s="351"/>
    </row>
    <row r="907" spans="1:27" ht="15.75">
      <c r="A907" s="350"/>
      <c r="B907" s="350"/>
      <c r="C907" s="350"/>
      <c r="D907" s="351"/>
      <c r="E907" s="351"/>
      <c r="F907" s="351"/>
      <c r="G907" s="351"/>
      <c r="H907" s="351"/>
      <c r="I907" s="351"/>
      <c r="J907" s="351"/>
      <c r="K907" s="351"/>
      <c r="L907" s="351"/>
      <c r="M907" s="351"/>
      <c r="N907" s="351"/>
      <c r="O907" s="351"/>
      <c r="P907" s="351"/>
      <c r="Q907" s="351"/>
      <c r="R907" s="351"/>
      <c r="S907" s="351"/>
      <c r="T907" s="351"/>
      <c r="U907" s="351"/>
      <c r="V907" s="351"/>
      <c r="W907" s="351"/>
      <c r="X907" s="351"/>
      <c r="Y907" s="351"/>
      <c r="Z907" s="351"/>
      <c r="AA907" s="351"/>
    </row>
    <row r="908" spans="1:27" ht="15.75">
      <c r="A908" s="350"/>
      <c r="B908" s="350"/>
      <c r="C908" s="350"/>
      <c r="D908" s="351"/>
      <c r="E908" s="351"/>
      <c r="F908" s="351"/>
      <c r="G908" s="351"/>
      <c r="H908" s="351"/>
      <c r="I908" s="351"/>
      <c r="J908" s="351"/>
      <c r="K908" s="351"/>
      <c r="L908" s="351"/>
      <c r="M908" s="351"/>
      <c r="N908" s="351"/>
      <c r="O908" s="351"/>
      <c r="P908" s="351"/>
      <c r="Q908" s="351"/>
      <c r="R908" s="351"/>
      <c r="S908" s="351"/>
      <c r="T908" s="351"/>
      <c r="U908" s="351"/>
      <c r="V908" s="351"/>
      <c r="W908" s="351"/>
      <c r="X908" s="351"/>
      <c r="Y908" s="351"/>
      <c r="Z908" s="351"/>
      <c r="AA908" s="351"/>
    </row>
    <row r="909" spans="1:27" ht="15.75">
      <c r="A909" s="350"/>
      <c r="B909" s="350"/>
      <c r="C909" s="350"/>
      <c r="D909" s="351"/>
      <c r="E909" s="351"/>
      <c r="F909" s="351"/>
      <c r="G909" s="351"/>
      <c r="H909" s="351"/>
      <c r="I909" s="351"/>
      <c r="J909" s="351"/>
      <c r="K909" s="351"/>
      <c r="L909" s="351"/>
      <c r="M909" s="351"/>
      <c r="N909" s="351"/>
      <c r="O909" s="351"/>
      <c r="P909" s="351"/>
      <c r="Q909" s="351"/>
      <c r="R909" s="351"/>
      <c r="S909" s="351"/>
      <c r="T909" s="351"/>
      <c r="U909" s="351"/>
      <c r="V909" s="351"/>
      <c r="W909" s="351"/>
      <c r="X909" s="351"/>
      <c r="Y909" s="351"/>
      <c r="Z909" s="351"/>
      <c r="AA909" s="351"/>
    </row>
    <row r="910" spans="1:27" ht="15.75">
      <c r="A910" s="350"/>
      <c r="B910" s="350"/>
      <c r="C910" s="350"/>
      <c r="D910" s="351"/>
      <c r="E910" s="351"/>
      <c r="F910" s="351"/>
      <c r="G910" s="351"/>
      <c r="H910" s="351"/>
      <c r="I910" s="351"/>
      <c r="J910" s="351"/>
      <c r="K910" s="351"/>
      <c r="L910" s="351"/>
      <c r="M910" s="351"/>
      <c r="N910" s="351"/>
      <c r="O910" s="351"/>
      <c r="P910" s="351"/>
      <c r="Q910" s="351"/>
      <c r="R910" s="351"/>
      <c r="S910" s="351"/>
      <c r="T910" s="351"/>
      <c r="U910" s="351"/>
      <c r="V910" s="351"/>
      <c r="W910" s="351"/>
      <c r="X910" s="351"/>
      <c r="Y910" s="351"/>
      <c r="Z910" s="351"/>
      <c r="AA910" s="351"/>
    </row>
    <row r="911" spans="1:27" ht="15.75">
      <c r="A911" s="350"/>
      <c r="B911" s="350"/>
      <c r="C911" s="350"/>
      <c r="D911" s="351"/>
      <c r="E911" s="351"/>
      <c r="F911" s="351"/>
      <c r="G911" s="351"/>
      <c r="H911" s="351"/>
      <c r="I911" s="351"/>
      <c r="J911" s="351"/>
      <c r="K911" s="351"/>
      <c r="L911" s="351"/>
      <c r="M911" s="351"/>
      <c r="N911" s="351"/>
      <c r="O911" s="351"/>
      <c r="P911" s="351"/>
      <c r="Q911" s="351"/>
      <c r="R911" s="351"/>
      <c r="S911" s="351"/>
      <c r="T911" s="351"/>
      <c r="U911" s="351"/>
      <c r="V911" s="351"/>
      <c r="W911" s="351"/>
      <c r="X911" s="351"/>
      <c r="Y911" s="351"/>
      <c r="Z911" s="351"/>
      <c r="AA911" s="351"/>
    </row>
    <row r="912" spans="1:27" ht="15.75">
      <c r="A912" s="350"/>
      <c r="B912" s="350"/>
      <c r="C912" s="350"/>
      <c r="D912" s="351"/>
      <c r="E912" s="351"/>
      <c r="F912" s="351"/>
      <c r="G912" s="351"/>
      <c r="H912" s="351"/>
      <c r="I912" s="351"/>
      <c r="J912" s="351"/>
      <c r="K912" s="351"/>
      <c r="L912" s="351"/>
      <c r="M912" s="351"/>
      <c r="N912" s="351"/>
      <c r="O912" s="351"/>
      <c r="P912" s="351"/>
      <c r="Q912" s="351"/>
      <c r="R912" s="351"/>
      <c r="S912" s="351"/>
      <c r="T912" s="351"/>
      <c r="U912" s="351"/>
      <c r="V912" s="351"/>
      <c r="W912" s="351"/>
      <c r="X912" s="351"/>
      <c r="Y912" s="351"/>
      <c r="Z912" s="351"/>
      <c r="AA912" s="351"/>
    </row>
    <row r="913" spans="1:27" ht="15.75">
      <c r="A913" s="350"/>
      <c r="B913" s="350"/>
      <c r="C913" s="350"/>
      <c r="D913" s="351"/>
      <c r="E913" s="351"/>
      <c r="F913" s="351"/>
      <c r="G913" s="351"/>
      <c r="H913" s="351"/>
      <c r="I913" s="351"/>
      <c r="J913" s="351"/>
      <c r="K913" s="351"/>
      <c r="L913" s="351"/>
      <c r="M913" s="351"/>
      <c r="N913" s="351"/>
      <c r="O913" s="351"/>
      <c r="P913" s="351"/>
      <c r="Q913" s="351"/>
      <c r="R913" s="351"/>
      <c r="S913" s="351"/>
      <c r="T913" s="351"/>
      <c r="U913" s="351"/>
      <c r="V913" s="351"/>
      <c r="W913" s="351"/>
      <c r="X913" s="351"/>
      <c r="Y913" s="351"/>
      <c r="Z913" s="351"/>
      <c r="AA913" s="351"/>
    </row>
    <row r="914" spans="1:27" ht="15.75">
      <c r="A914" s="350"/>
      <c r="B914" s="350"/>
      <c r="C914" s="350"/>
      <c r="D914" s="351"/>
      <c r="E914" s="351"/>
      <c r="F914" s="351"/>
      <c r="G914" s="351"/>
      <c r="H914" s="351"/>
      <c r="I914" s="351"/>
      <c r="J914" s="351"/>
      <c r="K914" s="351"/>
      <c r="L914" s="351"/>
      <c r="M914" s="351"/>
      <c r="N914" s="351"/>
      <c r="O914" s="351"/>
      <c r="P914" s="351"/>
      <c r="Q914" s="351"/>
      <c r="R914" s="351"/>
      <c r="S914" s="351"/>
      <c r="T914" s="351"/>
      <c r="U914" s="351"/>
      <c r="V914" s="351"/>
      <c r="W914" s="351"/>
      <c r="X914" s="351"/>
      <c r="Y914" s="351"/>
      <c r="Z914" s="351"/>
      <c r="AA914" s="351"/>
    </row>
    <row r="915" spans="1:27" ht="15.75">
      <c r="A915" s="350"/>
      <c r="B915" s="350"/>
      <c r="C915" s="350"/>
      <c r="D915" s="351"/>
      <c r="E915" s="351"/>
      <c r="F915" s="351"/>
      <c r="G915" s="351"/>
      <c r="H915" s="351"/>
      <c r="I915" s="351"/>
      <c r="J915" s="351"/>
      <c r="K915" s="351"/>
      <c r="L915" s="351"/>
      <c r="M915" s="351"/>
      <c r="N915" s="351"/>
      <c r="O915" s="351"/>
      <c r="P915" s="351"/>
      <c r="Q915" s="351"/>
      <c r="R915" s="351"/>
      <c r="S915" s="351"/>
      <c r="T915" s="351"/>
      <c r="U915" s="351"/>
      <c r="V915" s="351"/>
      <c r="W915" s="351"/>
      <c r="X915" s="351"/>
      <c r="Y915" s="351"/>
      <c r="Z915" s="351"/>
      <c r="AA915" s="351"/>
    </row>
    <row r="916" spans="1:27" ht="15.75">
      <c r="A916" s="350"/>
      <c r="B916" s="350"/>
      <c r="C916" s="350"/>
      <c r="D916" s="351"/>
      <c r="E916" s="351"/>
      <c r="F916" s="351"/>
      <c r="G916" s="351"/>
      <c r="H916" s="351"/>
      <c r="I916" s="351"/>
      <c r="J916" s="351"/>
      <c r="K916" s="351"/>
      <c r="L916" s="351"/>
      <c r="M916" s="351"/>
      <c r="N916" s="351"/>
      <c r="O916" s="351"/>
      <c r="P916" s="351"/>
      <c r="Q916" s="351"/>
      <c r="R916" s="351"/>
      <c r="S916" s="351"/>
      <c r="T916" s="351"/>
      <c r="U916" s="351"/>
      <c r="V916" s="351"/>
      <c r="W916" s="351"/>
      <c r="X916" s="351"/>
      <c r="Y916" s="351"/>
      <c r="Z916" s="351"/>
      <c r="AA916" s="351"/>
    </row>
    <row r="917" spans="1:27" ht="15.75">
      <c r="A917" s="350"/>
      <c r="B917" s="350"/>
      <c r="C917" s="350"/>
      <c r="D917" s="351"/>
      <c r="E917" s="351"/>
      <c r="F917" s="351"/>
      <c r="G917" s="351"/>
      <c r="H917" s="351"/>
      <c r="I917" s="351"/>
      <c r="J917" s="351"/>
      <c r="K917" s="351"/>
      <c r="L917" s="351"/>
      <c r="M917" s="351"/>
      <c r="N917" s="351"/>
      <c r="O917" s="351"/>
      <c r="P917" s="351"/>
      <c r="Q917" s="351"/>
      <c r="R917" s="351"/>
      <c r="S917" s="351"/>
      <c r="T917" s="351"/>
      <c r="U917" s="351"/>
      <c r="V917" s="351"/>
      <c r="W917" s="351"/>
      <c r="X917" s="351"/>
      <c r="Y917" s="351"/>
      <c r="Z917" s="351"/>
      <c r="AA917" s="351"/>
    </row>
    <row r="918" spans="1:27" ht="15.75">
      <c r="A918" s="350"/>
      <c r="B918" s="350"/>
      <c r="C918" s="350"/>
      <c r="D918" s="351"/>
      <c r="E918" s="351"/>
      <c r="F918" s="351"/>
      <c r="G918" s="351"/>
      <c r="H918" s="351"/>
      <c r="I918" s="351"/>
      <c r="J918" s="351"/>
      <c r="K918" s="351"/>
      <c r="L918" s="351"/>
      <c r="M918" s="351"/>
      <c r="N918" s="351"/>
      <c r="O918" s="351"/>
      <c r="P918" s="351"/>
      <c r="Q918" s="351"/>
      <c r="R918" s="351"/>
      <c r="S918" s="351"/>
      <c r="T918" s="351"/>
      <c r="U918" s="351"/>
      <c r="V918" s="351"/>
      <c r="W918" s="351"/>
      <c r="X918" s="351"/>
      <c r="Y918" s="351"/>
      <c r="Z918" s="351"/>
      <c r="AA918" s="351"/>
    </row>
    <row r="919" spans="1:27" ht="15.75">
      <c r="A919" s="350"/>
      <c r="B919" s="350"/>
      <c r="C919" s="350"/>
      <c r="D919" s="351"/>
      <c r="E919" s="351"/>
      <c r="F919" s="351"/>
      <c r="G919" s="351"/>
      <c r="H919" s="351"/>
      <c r="I919" s="351"/>
      <c r="J919" s="351"/>
      <c r="K919" s="351"/>
      <c r="L919" s="351"/>
      <c r="M919" s="351"/>
      <c r="N919" s="351"/>
      <c r="O919" s="351"/>
      <c r="P919" s="351"/>
      <c r="Q919" s="351"/>
      <c r="R919" s="351"/>
      <c r="S919" s="351"/>
      <c r="T919" s="351"/>
      <c r="U919" s="351"/>
      <c r="V919" s="351"/>
      <c r="W919" s="351"/>
      <c r="X919" s="351"/>
      <c r="Y919" s="351"/>
      <c r="Z919" s="351"/>
      <c r="AA919" s="351"/>
    </row>
    <row r="920" spans="1:27" ht="15.75">
      <c r="A920" s="350"/>
      <c r="B920" s="350"/>
      <c r="C920" s="350"/>
      <c r="D920" s="351"/>
      <c r="E920" s="351"/>
      <c r="F920" s="351"/>
      <c r="G920" s="351"/>
      <c r="H920" s="351"/>
      <c r="I920" s="351"/>
      <c r="J920" s="351"/>
      <c r="K920" s="351"/>
      <c r="L920" s="351"/>
      <c r="M920" s="351"/>
      <c r="N920" s="351"/>
      <c r="O920" s="351"/>
      <c r="P920" s="351"/>
      <c r="Q920" s="351"/>
      <c r="R920" s="351"/>
      <c r="S920" s="351"/>
      <c r="T920" s="351"/>
      <c r="U920" s="351"/>
      <c r="V920" s="351"/>
      <c r="W920" s="351"/>
      <c r="X920" s="351"/>
      <c r="Y920" s="351"/>
      <c r="Z920" s="351"/>
      <c r="AA920" s="351"/>
    </row>
    <row r="921" spans="1:27" ht="15.75">
      <c r="A921" s="350"/>
      <c r="B921" s="350"/>
      <c r="C921" s="350"/>
      <c r="D921" s="351"/>
      <c r="E921" s="351"/>
      <c r="F921" s="351"/>
      <c r="G921" s="351"/>
      <c r="H921" s="351"/>
      <c r="I921" s="351"/>
      <c r="J921" s="351"/>
      <c r="K921" s="351"/>
      <c r="L921" s="351"/>
      <c r="M921" s="351"/>
      <c r="N921" s="351"/>
      <c r="O921" s="351"/>
      <c r="P921" s="351"/>
      <c r="Q921" s="351"/>
      <c r="R921" s="351"/>
      <c r="S921" s="351"/>
      <c r="T921" s="351"/>
      <c r="U921" s="351"/>
      <c r="V921" s="351"/>
      <c r="W921" s="351"/>
      <c r="X921" s="351"/>
      <c r="Y921" s="351"/>
      <c r="Z921" s="351"/>
      <c r="AA921" s="351"/>
    </row>
    <row r="922" spans="1:27" ht="15.75">
      <c r="A922" s="350"/>
      <c r="B922" s="350"/>
      <c r="C922" s="350"/>
      <c r="D922" s="351"/>
      <c r="E922" s="351"/>
      <c r="F922" s="351"/>
      <c r="G922" s="351"/>
      <c r="H922" s="351"/>
      <c r="I922" s="351"/>
      <c r="J922" s="351"/>
      <c r="K922" s="351"/>
      <c r="L922" s="351"/>
      <c r="M922" s="351"/>
      <c r="N922" s="351"/>
      <c r="O922" s="351"/>
      <c r="P922" s="351"/>
      <c r="Q922" s="351"/>
      <c r="R922" s="351"/>
      <c r="S922" s="351"/>
      <c r="T922" s="351"/>
      <c r="U922" s="351"/>
      <c r="V922" s="351"/>
      <c r="W922" s="351"/>
      <c r="X922" s="351"/>
      <c r="Y922" s="351"/>
      <c r="Z922" s="351"/>
      <c r="AA922" s="351"/>
    </row>
    <row r="923" spans="1:27" ht="15.75">
      <c r="A923" s="350"/>
      <c r="B923" s="350"/>
      <c r="C923" s="350"/>
      <c r="D923" s="351"/>
      <c r="E923" s="351"/>
      <c r="F923" s="351"/>
      <c r="G923" s="351"/>
      <c r="H923" s="351"/>
      <c r="I923" s="351"/>
      <c r="J923" s="351"/>
      <c r="K923" s="351"/>
      <c r="L923" s="351"/>
      <c r="M923" s="351"/>
      <c r="N923" s="351"/>
      <c r="O923" s="351"/>
      <c r="P923" s="351"/>
      <c r="Q923" s="351"/>
      <c r="R923" s="351"/>
      <c r="S923" s="351"/>
      <c r="T923" s="351"/>
      <c r="U923" s="351"/>
      <c r="V923" s="351"/>
      <c r="W923" s="351"/>
      <c r="X923" s="351"/>
      <c r="Y923" s="351"/>
      <c r="Z923" s="351"/>
      <c r="AA923" s="351"/>
    </row>
    <row r="924" spans="1:27" ht="15.75">
      <c r="A924" s="350"/>
      <c r="B924" s="350"/>
      <c r="C924" s="350"/>
      <c r="D924" s="351"/>
      <c r="E924" s="351"/>
      <c r="F924" s="351"/>
      <c r="G924" s="351"/>
      <c r="H924" s="351"/>
      <c r="I924" s="351"/>
      <c r="J924" s="351"/>
      <c r="K924" s="351"/>
      <c r="L924" s="351"/>
      <c r="M924" s="351"/>
      <c r="N924" s="351"/>
      <c r="O924" s="351"/>
      <c r="P924" s="351"/>
      <c r="Q924" s="351"/>
      <c r="R924" s="351"/>
      <c r="S924" s="351"/>
      <c r="T924" s="351"/>
      <c r="U924" s="351"/>
      <c r="V924" s="351"/>
      <c r="W924" s="351"/>
      <c r="X924" s="351"/>
      <c r="Y924" s="351"/>
      <c r="Z924" s="351"/>
      <c r="AA924" s="351"/>
    </row>
    <row r="925" spans="1:27" ht="15.75">
      <c r="A925" s="350"/>
      <c r="B925" s="350"/>
      <c r="C925" s="350"/>
      <c r="D925" s="351"/>
      <c r="E925" s="351"/>
      <c r="F925" s="351"/>
      <c r="G925" s="351"/>
      <c r="H925" s="351"/>
      <c r="I925" s="351"/>
      <c r="J925" s="351"/>
      <c r="K925" s="351"/>
      <c r="L925" s="351"/>
      <c r="M925" s="351"/>
      <c r="N925" s="351"/>
      <c r="O925" s="351"/>
      <c r="P925" s="351"/>
      <c r="Q925" s="351"/>
      <c r="R925" s="351"/>
      <c r="S925" s="351"/>
      <c r="T925" s="351"/>
      <c r="U925" s="351"/>
      <c r="V925" s="351"/>
      <c r="W925" s="351"/>
      <c r="X925" s="351"/>
      <c r="Y925" s="351"/>
      <c r="Z925" s="351"/>
      <c r="AA925" s="351"/>
    </row>
    <row r="926" spans="1:27" ht="15.75">
      <c r="A926" s="350"/>
      <c r="B926" s="350"/>
      <c r="C926" s="350"/>
      <c r="D926" s="351"/>
      <c r="E926" s="351"/>
      <c r="F926" s="351"/>
      <c r="G926" s="351"/>
      <c r="H926" s="351"/>
      <c r="I926" s="351"/>
      <c r="J926" s="351"/>
      <c r="K926" s="351"/>
      <c r="L926" s="351"/>
      <c r="M926" s="351"/>
      <c r="N926" s="351"/>
      <c r="O926" s="351"/>
      <c r="P926" s="351"/>
      <c r="Q926" s="351"/>
      <c r="R926" s="351"/>
      <c r="S926" s="351"/>
      <c r="T926" s="351"/>
      <c r="U926" s="351"/>
      <c r="V926" s="351"/>
      <c r="W926" s="351"/>
      <c r="X926" s="351"/>
      <c r="Y926" s="351"/>
      <c r="Z926" s="351"/>
      <c r="AA926" s="351"/>
    </row>
    <row r="927" spans="1:27" ht="15.75">
      <c r="A927" s="350"/>
      <c r="B927" s="350"/>
      <c r="C927" s="350"/>
      <c r="D927" s="351"/>
      <c r="E927" s="351"/>
      <c r="F927" s="351"/>
      <c r="G927" s="351"/>
      <c r="H927" s="351"/>
      <c r="I927" s="351"/>
      <c r="J927" s="351"/>
      <c r="K927" s="351"/>
      <c r="L927" s="351"/>
      <c r="M927" s="351"/>
      <c r="N927" s="351"/>
      <c r="O927" s="351"/>
      <c r="P927" s="351"/>
      <c r="Q927" s="351"/>
      <c r="R927" s="351"/>
      <c r="S927" s="351"/>
      <c r="T927" s="351"/>
      <c r="U927" s="351"/>
      <c r="V927" s="351"/>
      <c r="W927" s="351"/>
      <c r="X927" s="351"/>
      <c r="Y927" s="351"/>
      <c r="Z927" s="351"/>
      <c r="AA927" s="351"/>
    </row>
    <row r="928" spans="1:27" ht="15.75">
      <c r="A928" s="350"/>
      <c r="B928" s="350"/>
      <c r="C928" s="350"/>
      <c r="D928" s="351"/>
      <c r="E928" s="351"/>
      <c r="F928" s="351"/>
      <c r="G928" s="351"/>
      <c r="H928" s="351"/>
      <c r="I928" s="351"/>
      <c r="J928" s="351"/>
      <c r="K928" s="351"/>
      <c r="L928" s="351"/>
      <c r="M928" s="351"/>
      <c r="N928" s="351"/>
      <c r="O928" s="351"/>
      <c r="P928" s="351"/>
      <c r="Q928" s="351"/>
      <c r="R928" s="351"/>
      <c r="S928" s="351"/>
      <c r="T928" s="351"/>
      <c r="U928" s="351"/>
      <c r="V928" s="351"/>
      <c r="W928" s="351"/>
      <c r="X928" s="351"/>
      <c r="Y928" s="351"/>
      <c r="Z928" s="351"/>
      <c r="AA928" s="351"/>
    </row>
    <row r="929" spans="1:27" ht="15.75">
      <c r="A929" s="350"/>
      <c r="B929" s="350"/>
      <c r="C929" s="350"/>
      <c r="D929" s="351"/>
      <c r="E929" s="351"/>
      <c r="F929" s="351"/>
      <c r="G929" s="351"/>
      <c r="H929" s="351"/>
      <c r="I929" s="351"/>
      <c r="J929" s="351"/>
      <c r="K929" s="351"/>
      <c r="L929" s="351"/>
      <c r="M929" s="351"/>
      <c r="N929" s="351"/>
      <c r="O929" s="351"/>
      <c r="P929" s="351"/>
      <c r="Q929" s="351"/>
      <c r="R929" s="351"/>
      <c r="S929" s="351"/>
      <c r="T929" s="351"/>
      <c r="U929" s="351"/>
      <c r="V929" s="351"/>
      <c r="W929" s="351"/>
      <c r="X929" s="351"/>
      <c r="Y929" s="351"/>
      <c r="Z929" s="351"/>
      <c r="AA929" s="351"/>
    </row>
    <row r="930" spans="1:27" ht="15.75">
      <c r="A930" s="350"/>
      <c r="B930" s="350"/>
      <c r="C930" s="350"/>
      <c r="D930" s="351"/>
      <c r="E930" s="351"/>
      <c r="F930" s="351"/>
      <c r="G930" s="351"/>
      <c r="H930" s="351"/>
      <c r="I930" s="351"/>
      <c r="J930" s="351"/>
      <c r="K930" s="351"/>
      <c r="L930" s="351"/>
      <c r="M930" s="351"/>
      <c r="N930" s="351"/>
      <c r="O930" s="351"/>
      <c r="P930" s="351"/>
      <c r="Q930" s="351"/>
      <c r="R930" s="351"/>
      <c r="S930" s="351"/>
      <c r="T930" s="351"/>
      <c r="U930" s="351"/>
      <c r="V930" s="351"/>
      <c r="W930" s="351"/>
      <c r="X930" s="351"/>
      <c r="Y930" s="351"/>
      <c r="Z930" s="351"/>
      <c r="AA930" s="351"/>
    </row>
    <row r="931" spans="1:27" ht="15.75">
      <c r="A931" s="350"/>
      <c r="B931" s="350"/>
      <c r="C931" s="350"/>
      <c r="D931" s="351"/>
      <c r="E931" s="351"/>
      <c r="F931" s="351"/>
      <c r="G931" s="351"/>
      <c r="H931" s="351"/>
      <c r="I931" s="351"/>
      <c r="J931" s="351"/>
      <c r="K931" s="351"/>
      <c r="L931" s="351"/>
      <c r="M931" s="351"/>
      <c r="N931" s="351"/>
      <c r="O931" s="351"/>
      <c r="P931" s="351"/>
      <c r="Q931" s="351"/>
      <c r="R931" s="351"/>
      <c r="S931" s="351"/>
      <c r="T931" s="351"/>
      <c r="U931" s="351"/>
      <c r="V931" s="351"/>
      <c r="W931" s="351"/>
      <c r="X931" s="351"/>
      <c r="Y931" s="351"/>
      <c r="Z931" s="351"/>
      <c r="AA931" s="351"/>
    </row>
    <row r="932" spans="1:27" ht="15.75">
      <c r="A932" s="350"/>
      <c r="B932" s="350"/>
      <c r="C932" s="350"/>
      <c r="D932" s="351"/>
      <c r="E932" s="351"/>
      <c r="F932" s="351"/>
      <c r="G932" s="351"/>
      <c r="H932" s="351"/>
      <c r="I932" s="351"/>
      <c r="J932" s="351"/>
      <c r="K932" s="351"/>
      <c r="L932" s="351"/>
      <c r="M932" s="351"/>
      <c r="N932" s="351"/>
      <c r="O932" s="351"/>
      <c r="P932" s="351"/>
      <c r="Q932" s="351"/>
      <c r="R932" s="351"/>
      <c r="S932" s="351"/>
      <c r="T932" s="351"/>
      <c r="U932" s="351"/>
      <c r="V932" s="351"/>
      <c r="W932" s="351"/>
      <c r="X932" s="351"/>
      <c r="Y932" s="351"/>
      <c r="Z932" s="351"/>
      <c r="AA932" s="351"/>
    </row>
    <row r="933" spans="1:27" ht="15.75">
      <c r="A933" s="350"/>
      <c r="B933" s="350"/>
      <c r="C933" s="350"/>
      <c r="D933" s="351"/>
      <c r="E933" s="351"/>
      <c r="F933" s="351"/>
      <c r="G933" s="351"/>
      <c r="H933" s="351"/>
      <c r="I933" s="351"/>
      <c r="J933" s="351"/>
      <c r="K933" s="351"/>
      <c r="L933" s="351"/>
      <c r="M933" s="351"/>
      <c r="N933" s="351"/>
      <c r="O933" s="351"/>
      <c r="P933" s="351"/>
      <c r="Q933" s="351"/>
      <c r="R933" s="351"/>
      <c r="S933" s="351"/>
      <c r="T933" s="351"/>
      <c r="U933" s="351"/>
      <c r="V933" s="351"/>
      <c r="W933" s="351"/>
      <c r="X933" s="351"/>
      <c r="Y933" s="351"/>
      <c r="Z933" s="351"/>
      <c r="AA933" s="351"/>
    </row>
    <row r="934" spans="1:27" ht="15.75">
      <c r="A934" s="350"/>
      <c r="B934" s="350"/>
      <c r="C934" s="350"/>
      <c r="D934" s="351"/>
      <c r="E934" s="351"/>
      <c r="F934" s="351"/>
      <c r="G934" s="351"/>
      <c r="H934" s="351"/>
      <c r="I934" s="351"/>
      <c r="J934" s="351"/>
      <c r="K934" s="351"/>
      <c r="L934" s="351"/>
      <c r="M934" s="351"/>
      <c r="N934" s="351"/>
      <c r="O934" s="351"/>
      <c r="P934" s="351"/>
      <c r="Q934" s="351"/>
      <c r="R934" s="351"/>
      <c r="S934" s="351"/>
      <c r="T934" s="351"/>
      <c r="U934" s="351"/>
      <c r="V934" s="351"/>
      <c r="W934" s="351"/>
      <c r="X934" s="351"/>
      <c r="Y934" s="351"/>
      <c r="Z934" s="351"/>
      <c r="AA934" s="351"/>
    </row>
    <row r="935" spans="1:27" ht="15.75">
      <c r="A935" s="350"/>
      <c r="B935" s="350"/>
      <c r="C935" s="350"/>
      <c r="D935" s="351"/>
      <c r="E935" s="351"/>
      <c r="F935" s="351"/>
      <c r="G935" s="351"/>
      <c r="H935" s="351"/>
      <c r="I935" s="351"/>
      <c r="J935" s="351"/>
      <c r="K935" s="351"/>
      <c r="L935" s="351"/>
      <c r="M935" s="351"/>
      <c r="N935" s="351"/>
      <c r="O935" s="351"/>
      <c r="P935" s="351"/>
      <c r="Q935" s="351"/>
      <c r="R935" s="351"/>
      <c r="S935" s="351"/>
      <c r="T935" s="351"/>
      <c r="U935" s="351"/>
      <c r="V935" s="351"/>
      <c r="W935" s="351"/>
      <c r="X935" s="351"/>
      <c r="Y935" s="351"/>
      <c r="Z935" s="351"/>
      <c r="AA935" s="351"/>
    </row>
    <row r="936" spans="1:27" ht="15.75">
      <c r="A936" s="350"/>
      <c r="B936" s="350"/>
      <c r="C936" s="350"/>
      <c r="D936" s="351"/>
      <c r="E936" s="351"/>
      <c r="F936" s="351"/>
      <c r="G936" s="351"/>
      <c r="H936" s="351"/>
      <c r="I936" s="351"/>
      <c r="J936" s="351"/>
      <c r="K936" s="351"/>
      <c r="L936" s="351"/>
      <c r="M936" s="351"/>
      <c r="N936" s="351"/>
      <c r="O936" s="351"/>
      <c r="P936" s="351"/>
      <c r="Q936" s="351"/>
      <c r="R936" s="351"/>
      <c r="S936" s="351"/>
      <c r="T936" s="351"/>
      <c r="U936" s="351"/>
      <c r="V936" s="351"/>
      <c r="W936" s="351"/>
      <c r="X936" s="351"/>
      <c r="Y936" s="351"/>
      <c r="Z936" s="351"/>
      <c r="AA936" s="351"/>
    </row>
    <row r="937" spans="1:27" ht="15.75">
      <c r="A937" s="350"/>
      <c r="B937" s="350"/>
      <c r="C937" s="350"/>
      <c r="D937" s="351"/>
      <c r="E937" s="351"/>
      <c r="F937" s="351"/>
      <c r="G937" s="351"/>
      <c r="H937" s="351"/>
      <c r="I937" s="351"/>
      <c r="J937" s="351"/>
      <c r="K937" s="351"/>
      <c r="L937" s="351"/>
      <c r="M937" s="351"/>
      <c r="N937" s="351"/>
      <c r="O937" s="351"/>
      <c r="P937" s="351"/>
      <c r="Q937" s="351"/>
      <c r="R937" s="351"/>
      <c r="S937" s="351"/>
      <c r="T937" s="351"/>
      <c r="U937" s="351"/>
      <c r="V937" s="351"/>
      <c r="W937" s="351"/>
      <c r="X937" s="351"/>
      <c r="Y937" s="351"/>
      <c r="Z937" s="351"/>
      <c r="AA937" s="351"/>
    </row>
    <row r="938" spans="1:27" ht="15.75">
      <c r="A938" s="350"/>
      <c r="B938" s="350"/>
      <c r="C938" s="350"/>
      <c r="D938" s="351"/>
      <c r="E938" s="351"/>
      <c r="F938" s="351"/>
      <c r="G938" s="351"/>
      <c r="H938" s="351"/>
      <c r="I938" s="351"/>
      <c r="J938" s="351"/>
      <c r="K938" s="351"/>
      <c r="L938" s="351"/>
      <c r="M938" s="351"/>
      <c r="N938" s="351"/>
      <c r="O938" s="351"/>
      <c r="P938" s="351"/>
      <c r="Q938" s="351"/>
      <c r="R938" s="351"/>
      <c r="S938" s="351"/>
      <c r="T938" s="351"/>
      <c r="U938" s="351"/>
      <c r="V938" s="351"/>
      <c r="W938" s="351"/>
      <c r="X938" s="351"/>
      <c r="Y938" s="351"/>
      <c r="Z938" s="351"/>
      <c r="AA938" s="351"/>
    </row>
    <row r="939" spans="1:27" ht="15.75">
      <c r="A939" s="350"/>
      <c r="B939" s="350"/>
      <c r="C939" s="350"/>
      <c r="D939" s="351"/>
      <c r="E939" s="351"/>
      <c r="F939" s="351"/>
      <c r="G939" s="351"/>
      <c r="H939" s="351"/>
      <c r="I939" s="351"/>
      <c r="J939" s="351"/>
      <c r="K939" s="351"/>
      <c r="L939" s="351"/>
      <c r="M939" s="351"/>
      <c r="N939" s="351"/>
      <c r="O939" s="351"/>
      <c r="P939" s="351"/>
      <c r="Q939" s="351"/>
      <c r="R939" s="351"/>
      <c r="S939" s="351"/>
      <c r="T939" s="351"/>
      <c r="U939" s="351"/>
      <c r="V939" s="351"/>
      <c r="W939" s="351"/>
      <c r="X939" s="351"/>
      <c r="Y939" s="351"/>
      <c r="Z939" s="351"/>
      <c r="AA939" s="351"/>
    </row>
    <row r="940" spans="1:27" ht="15.75">
      <c r="A940" s="350"/>
      <c r="B940" s="350"/>
      <c r="C940" s="350"/>
      <c r="D940" s="351"/>
      <c r="E940" s="351"/>
      <c r="F940" s="351"/>
      <c r="G940" s="351"/>
      <c r="H940" s="351"/>
      <c r="I940" s="351"/>
      <c r="J940" s="351"/>
      <c r="K940" s="351"/>
      <c r="L940" s="351"/>
      <c r="M940" s="351"/>
      <c r="N940" s="351"/>
      <c r="O940" s="351"/>
      <c r="P940" s="351"/>
      <c r="Q940" s="351"/>
      <c r="R940" s="351"/>
      <c r="S940" s="351"/>
      <c r="T940" s="351"/>
      <c r="U940" s="351"/>
      <c r="V940" s="351"/>
      <c r="W940" s="351"/>
      <c r="X940" s="351"/>
      <c r="Y940" s="351"/>
      <c r="Z940" s="351"/>
      <c r="AA940" s="351"/>
    </row>
    <row r="941" spans="1:27" ht="15.75">
      <c r="A941" s="350"/>
      <c r="B941" s="350"/>
      <c r="C941" s="350"/>
      <c r="D941" s="351"/>
      <c r="E941" s="351"/>
      <c r="F941" s="351"/>
      <c r="G941" s="351"/>
      <c r="H941" s="351"/>
      <c r="I941" s="351"/>
      <c r="J941" s="351"/>
      <c r="K941" s="351"/>
      <c r="L941" s="351"/>
      <c r="M941" s="351"/>
      <c r="N941" s="351"/>
      <c r="O941" s="351"/>
      <c r="P941" s="351"/>
      <c r="Q941" s="351"/>
      <c r="R941" s="351"/>
      <c r="S941" s="351"/>
      <c r="T941" s="351"/>
      <c r="U941" s="351"/>
      <c r="V941" s="351"/>
      <c r="W941" s="351"/>
      <c r="X941" s="351"/>
      <c r="Y941" s="351"/>
      <c r="Z941" s="351"/>
      <c r="AA941" s="351"/>
    </row>
    <row r="942" spans="1:27" ht="15.75">
      <c r="A942" s="350"/>
      <c r="B942" s="350"/>
      <c r="C942" s="350"/>
      <c r="D942" s="351"/>
      <c r="E942" s="351"/>
      <c r="F942" s="351"/>
      <c r="G942" s="351"/>
      <c r="H942" s="351"/>
      <c r="I942" s="351"/>
      <c r="J942" s="351"/>
      <c r="K942" s="351"/>
      <c r="L942" s="351"/>
      <c r="M942" s="351"/>
      <c r="N942" s="351"/>
      <c r="O942" s="351"/>
      <c r="P942" s="351"/>
      <c r="Q942" s="351"/>
      <c r="R942" s="351"/>
      <c r="S942" s="351"/>
      <c r="T942" s="351"/>
      <c r="U942" s="351"/>
      <c r="V942" s="351"/>
      <c r="W942" s="351"/>
      <c r="X942" s="351"/>
      <c r="Y942" s="351"/>
      <c r="Z942" s="351"/>
      <c r="AA942" s="351"/>
    </row>
    <row r="943" spans="1:27" ht="15.75">
      <c r="A943" s="350"/>
      <c r="B943" s="350"/>
      <c r="C943" s="350"/>
      <c r="D943" s="351"/>
      <c r="E943" s="351"/>
      <c r="F943" s="351"/>
      <c r="G943" s="351"/>
      <c r="H943" s="351"/>
      <c r="I943" s="351"/>
      <c r="J943" s="351"/>
      <c r="K943" s="351"/>
      <c r="L943" s="351"/>
      <c r="M943" s="351"/>
      <c r="N943" s="351"/>
      <c r="O943" s="351"/>
      <c r="P943" s="351"/>
      <c r="Q943" s="351"/>
      <c r="R943" s="351"/>
      <c r="S943" s="351"/>
      <c r="T943" s="351"/>
      <c r="U943" s="351"/>
      <c r="V943" s="351"/>
      <c r="W943" s="351"/>
      <c r="X943" s="351"/>
      <c r="Y943" s="351"/>
      <c r="Z943" s="351"/>
      <c r="AA943" s="351"/>
    </row>
    <row r="944" spans="1:27" ht="15.75">
      <c r="A944" s="350"/>
      <c r="B944" s="350"/>
      <c r="C944" s="350"/>
      <c r="D944" s="351"/>
      <c r="E944" s="351"/>
      <c r="F944" s="351"/>
      <c r="G944" s="351"/>
      <c r="H944" s="351"/>
      <c r="I944" s="351"/>
      <c r="J944" s="351"/>
      <c r="K944" s="351"/>
      <c r="L944" s="351"/>
      <c r="M944" s="351"/>
      <c r="N944" s="351"/>
      <c r="O944" s="351"/>
      <c r="P944" s="351"/>
      <c r="Q944" s="351"/>
      <c r="R944" s="351"/>
      <c r="S944" s="351"/>
      <c r="T944" s="351"/>
      <c r="U944" s="351"/>
      <c r="V944" s="351"/>
      <c r="W944" s="351"/>
      <c r="X944" s="351"/>
      <c r="Y944" s="351"/>
      <c r="Z944" s="351"/>
      <c r="AA944" s="351"/>
    </row>
    <row r="945" spans="1:27" ht="15.75">
      <c r="A945" s="350"/>
      <c r="B945" s="350"/>
      <c r="C945" s="350"/>
      <c r="D945" s="351"/>
      <c r="E945" s="351"/>
      <c r="F945" s="351"/>
      <c r="G945" s="351"/>
      <c r="H945" s="351"/>
      <c r="I945" s="351"/>
      <c r="J945" s="351"/>
      <c r="K945" s="351"/>
      <c r="L945" s="351"/>
      <c r="M945" s="351"/>
      <c r="N945" s="351"/>
      <c r="O945" s="351"/>
      <c r="P945" s="351"/>
      <c r="Q945" s="351"/>
      <c r="R945" s="351"/>
      <c r="S945" s="351"/>
      <c r="T945" s="351"/>
      <c r="U945" s="351"/>
      <c r="V945" s="351"/>
      <c r="W945" s="351"/>
      <c r="X945" s="351"/>
      <c r="Y945" s="351"/>
      <c r="Z945" s="351"/>
      <c r="AA945" s="351"/>
    </row>
    <row r="946" spans="1:27" ht="15.75">
      <c r="A946" s="350"/>
      <c r="B946" s="350"/>
      <c r="C946" s="350"/>
      <c r="D946" s="351"/>
      <c r="E946" s="351"/>
      <c r="F946" s="351"/>
      <c r="G946" s="351"/>
      <c r="H946" s="351"/>
      <c r="I946" s="351"/>
      <c r="J946" s="351"/>
      <c r="K946" s="351"/>
      <c r="L946" s="351"/>
      <c r="M946" s="351"/>
      <c r="N946" s="351"/>
      <c r="O946" s="351"/>
      <c r="P946" s="351"/>
      <c r="Q946" s="351"/>
      <c r="R946" s="351"/>
      <c r="S946" s="351"/>
      <c r="T946" s="351"/>
      <c r="U946" s="351"/>
      <c r="V946" s="351"/>
      <c r="W946" s="351"/>
      <c r="X946" s="351"/>
      <c r="Y946" s="351"/>
      <c r="Z946" s="351"/>
      <c r="AA946" s="351"/>
    </row>
    <row r="947" spans="1:27" ht="15.75">
      <c r="A947" s="350"/>
      <c r="B947" s="350"/>
      <c r="C947" s="350"/>
      <c r="D947" s="351"/>
      <c r="E947" s="351"/>
      <c r="F947" s="351"/>
      <c r="G947" s="351"/>
      <c r="H947" s="351"/>
      <c r="I947" s="351"/>
      <c r="J947" s="351"/>
      <c r="K947" s="351"/>
      <c r="L947" s="351"/>
      <c r="M947" s="351"/>
      <c r="N947" s="351"/>
      <c r="O947" s="351"/>
      <c r="P947" s="351"/>
      <c r="Q947" s="351"/>
      <c r="R947" s="351"/>
      <c r="S947" s="351"/>
      <c r="T947" s="351"/>
      <c r="U947" s="351"/>
      <c r="V947" s="351"/>
      <c r="W947" s="351"/>
      <c r="X947" s="351"/>
      <c r="Y947" s="351"/>
      <c r="Z947" s="351"/>
      <c r="AA947" s="351"/>
    </row>
    <row r="948" spans="1:27" ht="15.75">
      <c r="A948" s="350"/>
      <c r="B948" s="350"/>
      <c r="C948" s="350"/>
      <c r="D948" s="351"/>
      <c r="E948" s="351"/>
      <c r="F948" s="351"/>
      <c r="G948" s="351"/>
      <c r="H948" s="351"/>
      <c r="I948" s="351"/>
      <c r="J948" s="351"/>
      <c r="K948" s="351"/>
      <c r="L948" s="351"/>
      <c r="M948" s="351"/>
      <c r="N948" s="351"/>
      <c r="O948" s="351"/>
      <c r="P948" s="351"/>
      <c r="Q948" s="351"/>
      <c r="R948" s="351"/>
      <c r="S948" s="351"/>
      <c r="T948" s="351"/>
      <c r="U948" s="351"/>
      <c r="V948" s="351"/>
      <c r="W948" s="351"/>
      <c r="X948" s="351"/>
      <c r="Y948" s="351"/>
      <c r="Z948" s="351"/>
      <c r="AA948" s="351"/>
    </row>
    <row r="949" spans="1:27" ht="15.75">
      <c r="A949" s="350"/>
      <c r="B949" s="350"/>
      <c r="C949" s="350"/>
      <c r="D949" s="351"/>
      <c r="E949" s="351"/>
      <c r="F949" s="351"/>
      <c r="G949" s="351"/>
      <c r="H949" s="351"/>
      <c r="I949" s="351"/>
      <c r="J949" s="351"/>
      <c r="K949" s="351"/>
      <c r="L949" s="351"/>
      <c r="M949" s="351"/>
      <c r="N949" s="351"/>
      <c r="O949" s="351"/>
      <c r="P949" s="351"/>
      <c r="Q949" s="351"/>
      <c r="R949" s="351"/>
      <c r="S949" s="351"/>
      <c r="T949" s="351"/>
      <c r="U949" s="351"/>
      <c r="V949" s="351"/>
      <c r="W949" s="351"/>
      <c r="X949" s="351"/>
      <c r="Y949" s="351"/>
      <c r="Z949" s="351"/>
      <c r="AA949" s="351"/>
    </row>
    <row r="950" spans="1:27" ht="15.75">
      <c r="A950" s="350"/>
      <c r="B950" s="350"/>
      <c r="C950" s="350"/>
      <c r="D950" s="351"/>
      <c r="E950" s="351"/>
      <c r="F950" s="351"/>
      <c r="G950" s="351"/>
      <c r="H950" s="351"/>
      <c r="I950" s="351"/>
      <c r="J950" s="351"/>
      <c r="K950" s="351"/>
      <c r="L950" s="351"/>
      <c r="M950" s="351"/>
      <c r="N950" s="351"/>
      <c r="O950" s="351"/>
      <c r="P950" s="351"/>
      <c r="Q950" s="351"/>
      <c r="R950" s="351"/>
      <c r="S950" s="351"/>
      <c r="T950" s="351"/>
      <c r="U950" s="351"/>
      <c r="V950" s="351"/>
      <c r="W950" s="351"/>
      <c r="X950" s="351"/>
      <c r="Y950" s="351"/>
      <c r="Z950" s="351"/>
      <c r="AA950" s="351"/>
    </row>
    <row r="951" spans="1:27" ht="15.75">
      <c r="A951" s="350"/>
      <c r="B951" s="350"/>
      <c r="C951" s="350"/>
      <c r="D951" s="351"/>
      <c r="E951" s="351"/>
      <c r="F951" s="351"/>
      <c r="G951" s="351"/>
      <c r="H951" s="351"/>
      <c r="I951" s="351"/>
      <c r="J951" s="351"/>
      <c r="K951" s="351"/>
      <c r="L951" s="351"/>
      <c r="M951" s="351"/>
      <c r="N951" s="351"/>
      <c r="O951" s="351"/>
      <c r="P951" s="351"/>
      <c r="Q951" s="351"/>
      <c r="R951" s="351"/>
      <c r="S951" s="351"/>
      <c r="T951" s="351"/>
      <c r="U951" s="351"/>
      <c r="V951" s="351"/>
      <c r="W951" s="351"/>
      <c r="X951" s="351"/>
      <c r="Y951" s="351"/>
      <c r="Z951" s="351"/>
      <c r="AA951" s="351"/>
    </row>
    <row r="952" spans="1:27" ht="15.75">
      <c r="A952" s="350"/>
      <c r="B952" s="350"/>
      <c r="C952" s="350"/>
      <c r="D952" s="351"/>
      <c r="E952" s="351"/>
      <c r="F952" s="351"/>
      <c r="G952" s="351"/>
      <c r="H952" s="351"/>
      <c r="I952" s="351"/>
      <c r="J952" s="351"/>
      <c r="K952" s="351"/>
      <c r="L952" s="351"/>
      <c r="M952" s="351"/>
      <c r="N952" s="351"/>
      <c r="O952" s="351"/>
      <c r="P952" s="351"/>
      <c r="Q952" s="351"/>
      <c r="R952" s="351"/>
      <c r="S952" s="351"/>
      <c r="T952" s="351"/>
      <c r="U952" s="351"/>
      <c r="V952" s="351"/>
      <c r="W952" s="351"/>
      <c r="X952" s="351"/>
      <c r="Y952" s="351"/>
      <c r="Z952" s="351"/>
      <c r="AA952" s="351"/>
    </row>
    <row r="953" spans="1:27" ht="15.75">
      <c r="A953" s="350"/>
      <c r="B953" s="350"/>
      <c r="C953" s="350"/>
      <c r="D953" s="351"/>
      <c r="E953" s="351"/>
      <c r="F953" s="351"/>
      <c r="G953" s="351"/>
      <c r="H953" s="351"/>
      <c r="I953" s="351"/>
      <c r="J953" s="351"/>
      <c r="K953" s="351"/>
      <c r="L953" s="351"/>
      <c r="M953" s="351"/>
      <c r="N953" s="351"/>
      <c r="O953" s="351"/>
      <c r="P953" s="351"/>
      <c r="Q953" s="351"/>
      <c r="R953" s="351"/>
      <c r="S953" s="351"/>
      <c r="T953" s="351"/>
      <c r="U953" s="351"/>
      <c r="V953" s="351"/>
      <c r="W953" s="351"/>
      <c r="X953" s="351"/>
      <c r="Y953" s="351"/>
      <c r="Z953" s="351"/>
      <c r="AA953" s="351"/>
    </row>
    <row r="954" spans="1:27" ht="15.75">
      <c r="A954" s="350"/>
      <c r="B954" s="350"/>
      <c r="C954" s="350"/>
      <c r="D954" s="351"/>
      <c r="E954" s="351"/>
      <c r="F954" s="351"/>
      <c r="G954" s="351"/>
      <c r="H954" s="351"/>
      <c r="I954" s="351"/>
      <c r="J954" s="351"/>
      <c r="K954" s="351"/>
      <c r="L954" s="351"/>
      <c r="M954" s="351"/>
      <c r="N954" s="351"/>
      <c r="O954" s="351"/>
      <c r="P954" s="351"/>
      <c r="Q954" s="351"/>
      <c r="R954" s="351"/>
      <c r="S954" s="351"/>
      <c r="T954" s="351"/>
      <c r="U954" s="351"/>
      <c r="V954" s="351"/>
      <c r="W954" s="351"/>
      <c r="X954" s="351"/>
      <c r="Y954" s="351"/>
      <c r="Z954" s="351"/>
      <c r="AA954" s="351"/>
    </row>
    <row r="955" spans="1:27" ht="15.75">
      <c r="A955" s="350"/>
      <c r="B955" s="350"/>
      <c r="C955" s="350"/>
      <c r="D955" s="351"/>
      <c r="E955" s="351"/>
      <c r="F955" s="351"/>
      <c r="G955" s="351"/>
      <c r="H955" s="351"/>
      <c r="I955" s="351"/>
      <c r="J955" s="351"/>
      <c r="K955" s="351"/>
      <c r="L955" s="351"/>
      <c r="M955" s="351"/>
      <c r="N955" s="351"/>
      <c r="O955" s="351"/>
      <c r="P955" s="351"/>
      <c r="Q955" s="351"/>
      <c r="R955" s="351"/>
      <c r="S955" s="351"/>
      <c r="T955" s="351"/>
      <c r="U955" s="351"/>
      <c r="V955" s="351"/>
      <c r="W955" s="351"/>
      <c r="X955" s="351"/>
      <c r="Y955" s="351"/>
      <c r="Z955" s="351"/>
      <c r="AA955" s="351"/>
    </row>
    <row r="956" spans="1:27" ht="15.75">
      <c r="A956" s="350"/>
      <c r="B956" s="350"/>
      <c r="C956" s="350"/>
      <c r="D956" s="351"/>
      <c r="E956" s="351"/>
      <c r="F956" s="351"/>
      <c r="G956" s="351"/>
      <c r="H956" s="351"/>
      <c r="I956" s="351"/>
      <c r="J956" s="351"/>
      <c r="K956" s="351"/>
      <c r="L956" s="351"/>
      <c r="M956" s="351"/>
      <c r="N956" s="351"/>
      <c r="O956" s="351"/>
      <c r="P956" s="351"/>
      <c r="Q956" s="351"/>
      <c r="R956" s="351"/>
      <c r="S956" s="351"/>
      <c r="T956" s="351"/>
      <c r="U956" s="351"/>
      <c r="V956" s="351"/>
      <c r="W956" s="351"/>
      <c r="X956" s="351"/>
      <c r="Y956" s="351"/>
      <c r="Z956" s="351"/>
      <c r="AA956" s="351"/>
    </row>
    <row r="957" spans="1:27" ht="15.75">
      <c r="A957" s="350"/>
      <c r="B957" s="350"/>
      <c r="C957" s="350"/>
      <c r="D957" s="351"/>
      <c r="E957" s="351"/>
      <c r="F957" s="351"/>
      <c r="G957" s="351"/>
      <c r="H957" s="351"/>
      <c r="I957" s="351"/>
      <c r="J957" s="351"/>
      <c r="K957" s="351"/>
      <c r="L957" s="351"/>
      <c r="M957" s="351"/>
      <c r="N957" s="351"/>
      <c r="O957" s="351"/>
      <c r="P957" s="351"/>
      <c r="Q957" s="351"/>
      <c r="R957" s="351"/>
      <c r="S957" s="351"/>
      <c r="T957" s="351"/>
      <c r="U957" s="351"/>
      <c r="V957" s="351"/>
      <c r="W957" s="351"/>
      <c r="X957" s="351"/>
      <c r="Y957" s="351"/>
      <c r="Z957" s="351"/>
      <c r="AA957" s="351"/>
    </row>
    <row r="958" spans="1:27" ht="15.75">
      <c r="A958" s="350"/>
      <c r="B958" s="350"/>
      <c r="C958" s="350"/>
      <c r="D958" s="351"/>
      <c r="E958" s="351"/>
      <c r="F958" s="351"/>
      <c r="G958" s="351"/>
      <c r="H958" s="351"/>
      <c r="I958" s="351"/>
      <c r="J958" s="351"/>
      <c r="K958" s="351"/>
      <c r="L958" s="351"/>
      <c r="M958" s="351"/>
      <c r="N958" s="351"/>
      <c r="O958" s="351"/>
      <c r="P958" s="351"/>
      <c r="Q958" s="351"/>
      <c r="R958" s="351"/>
      <c r="S958" s="351"/>
      <c r="T958" s="351"/>
      <c r="U958" s="351"/>
      <c r="V958" s="351"/>
      <c r="W958" s="351"/>
      <c r="X958" s="351"/>
      <c r="Y958" s="351"/>
      <c r="Z958" s="351"/>
      <c r="AA958" s="351"/>
    </row>
    <row r="959" spans="1:27" ht="15.75">
      <c r="A959" s="350"/>
      <c r="B959" s="350"/>
      <c r="C959" s="350"/>
      <c r="D959" s="351"/>
      <c r="E959" s="351"/>
      <c r="F959" s="351"/>
      <c r="G959" s="351"/>
      <c r="H959" s="351"/>
      <c r="I959" s="351"/>
      <c r="J959" s="351"/>
      <c r="K959" s="351"/>
      <c r="L959" s="351"/>
      <c r="M959" s="351"/>
      <c r="N959" s="351"/>
      <c r="O959" s="351"/>
      <c r="P959" s="351"/>
      <c r="Q959" s="351"/>
      <c r="R959" s="351"/>
      <c r="S959" s="351"/>
      <c r="T959" s="351"/>
      <c r="U959" s="351"/>
      <c r="V959" s="351"/>
      <c r="W959" s="351"/>
      <c r="X959" s="351"/>
      <c r="Y959" s="351"/>
      <c r="Z959" s="351"/>
      <c r="AA959" s="351"/>
    </row>
    <row r="960" spans="1:27" ht="15.75">
      <c r="A960" s="350"/>
      <c r="B960" s="350"/>
      <c r="C960" s="350"/>
      <c r="D960" s="351"/>
      <c r="E960" s="351"/>
      <c r="F960" s="351"/>
      <c r="G960" s="351"/>
      <c r="H960" s="351"/>
      <c r="I960" s="351"/>
      <c r="J960" s="351"/>
      <c r="K960" s="351"/>
      <c r="L960" s="351"/>
      <c r="M960" s="351"/>
      <c r="N960" s="351"/>
      <c r="O960" s="351"/>
      <c r="P960" s="351"/>
      <c r="Q960" s="351"/>
      <c r="R960" s="351"/>
      <c r="S960" s="351"/>
      <c r="T960" s="351"/>
      <c r="U960" s="351"/>
      <c r="V960" s="351"/>
      <c r="W960" s="351"/>
      <c r="X960" s="351"/>
      <c r="Y960" s="351"/>
      <c r="Z960" s="351"/>
      <c r="AA960" s="351"/>
    </row>
    <row r="961" spans="1:27" ht="15.75">
      <c r="A961" s="350"/>
      <c r="B961" s="350"/>
      <c r="C961" s="350"/>
      <c r="D961" s="351"/>
      <c r="E961" s="351"/>
      <c r="F961" s="351"/>
      <c r="G961" s="351"/>
      <c r="H961" s="351"/>
      <c r="I961" s="351"/>
      <c r="J961" s="351"/>
      <c r="K961" s="351"/>
      <c r="L961" s="351"/>
      <c r="M961" s="351"/>
      <c r="N961" s="351"/>
      <c r="O961" s="351"/>
      <c r="P961" s="351"/>
      <c r="Q961" s="351"/>
      <c r="R961" s="351"/>
      <c r="S961" s="351"/>
      <c r="T961" s="351"/>
      <c r="U961" s="351"/>
      <c r="V961" s="351"/>
      <c r="W961" s="351"/>
      <c r="X961" s="351"/>
      <c r="Y961" s="351"/>
      <c r="Z961" s="351"/>
      <c r="AA961" s="351"/>
    </row>
    <row r="962" spans="1:27" ht="15.75">
      <c r="A962" s="350"/>
      <c r="B962" s="350"/>
      <c r="C962" s="350"/>
      <c r="D962" s="351"/>
      <c r="E962" s="351"/>
      <c r="F962" s="351"/>
      <c r="G962" s="351"/>
      <c r="H962" s="351"/>
      <c r="I962" s="351"/>
      <c r="J962" s="351"/>
      <c r="K962" s="351"/>
      <c r="L962" s="351"/>
      <c r="M962" s="351"/>
      <c r="N962" s="351"/>
      <c r="O962" s="351"/>
      <c r="P962" s="351"/>
      <c r="Q962" s="351"/>
      <c r="R962" s="351"/>
      <c r="S962" s="351"/>
      <c r="T962" s="351"/>
      <c r="U962" s="351"/>
      <c r="V962" s="351"/>
      <c r="W962" s="351"/>
      <c r="X962" s="351"/>
      <c r="Y962" s="351"/>
      <c r="Z962" s="351"/>
      <c r="AA962" s="351"/>
    </row>
    <row r="963" spans="1:27" ht="15.75">
      <c r="A963" s="350"/>
      <c r="B963" s="350"/>
      <c r="C963" s="350"/>
      <c r="D963" s="351"/>
      <c r="E963" s="351"/>
      <c r="F963" s="351"/>
      <c r="G963" s="351"/>
      <c r="H963" s="351"/>
      <c r="I963" s="351"/>
      <c r="J963" s="351"/>
      <c r="K963" s="351"/>
      <c r="L963" s="351"/>
      <c r="M963" s="351"/>
      <c r="N963" s="351"/>
      <c r="O963" s="351"/>
      <c r="P963" s="351"/>
      <c r="Q963" s="351"/>
      <c r="R963" s="351"/>
      <c r="S963" s="351"/>
      <c r="T963" s="351"/>
      <c r="U963" s="351"/>
      <c r="V963" s="351"/>
      <c r="W963" s="351"/>
      <c r="X963" s="351"/>
      <c r="Y963" s="351"/>
      <c r="Z963" s="351"/>
      <c r="AA963" s="351"/>
    </row>
    <row r="964" spans="1:27" ht="15.75">
      <c r="A964" s="350"/>
      <c r="B964" s="350"/>
      <c r="C964" s="350"/>
      <c r="D964" s="351"/>
      <c r="E964" s="351"/>
      <c r="F964" s="351"/>
      <c r="G964" s="351"/>
      <c r="H964" s="351"/>
      <c r="I964" s="351"/>
      <c r="J964" s="351"/>
      <c r="K964" s="351"/>
      <c r="L964" s="351"/>
      <c r="M964" s="351"/>
      <c r="N964" s="351"/>
      <c r="O964" s="351"/>
      <c r="P964" s="351"/>
      <c r="Q964" s="351"/>
      <c r="R964" s="351"/>
      <c r="S964" s="351"/>
      <c r="T964" s="351"/>
      <c r="U964" s="351"/>
      <c r="V964" s="351"/>
      <c r="W964" s="351"/>
      <c r="X964" s="351"/>
      <c r="Y964" s="351"/>
      <c r="Z964" s="351"/>
      <c r="AA964" s="351"/>
    </row>
    <row r="965" spans="1:27" ht="15.75">
      <c r="A965" s="350"/>
      <c r="B965" s="350"/>
      <c r="C965" s="350"/>
      <c r="D965" s="351"/>
      <c r="E965" s="351"/>
      <c r="F965" s="351"/>
      <c r="G965" s="351"/>
      <c r="H965" s="351"/>
      <c r="I965" s="351"/>
      <c r="J965" s="351"/>
      <c r="K965" s="351"/>
      <c r="L965" s="351"/>
      <c r="M965" s="351"/>
      <c r="N965" s="351"/>
      <c r="O965" s="351"/>
      <c r="P965" s="351"/>
      <c r="Q965" s="351"/>
      <c r="R965" s="351"/>
      <c r="S965" s="351"/>
      <c r="T965" s="351"/>
      <c r="U965" s="351"/>
      <c r="V965" s="351"/>
      <c r="W965" s="351"/>
      <c r="X965" s="351"/>
      <c r="Y965" s="351"/>
      <c r="Z965" s="351"/>
      <c r="AA965" s="351"/>
    </row>
    <row r="966" spans="1:27" ht="15.75">
      <c r="A966" s="350"/>
      <c r="B966" s="350"/>
      <c r="C966" s="350"/>
      <c r="D966" s="351"/>
      <c r="E966" s="351"/>
      <c r="F966" s="351"/>
      <c r="G966" s="351"/>
      <c r="H966" s="351"/>
      <c r="I966" s="351"/>
      <c r="J966" s="351"/>
      <c r="K966" s="351"/>
      <c r="L966" s="351"/>
      <c r="M966" s="351"/>
      <c r="N966" s="351"/>
      <c r="O966" s="351"/>
      <c r="P966" s="351"/>
      <c r="Q966" s="351"/>
      <c r="R966" s="351"/>
      <c r="S966" s="351"/>
      <c r="T966" s="351"/>
      <c r="U966" s="351"/>
      <c r="V966" s="351"/>
      <c r="W966" s="351"/>
      <c r="X966" s="351"/>
      <c r="Y966" s="351"/>
      <c r="Z966" s="351"/>
      <c r="AA966" s="351"/>
    </row>
    <row r="967" spans="1:27" ht="15.75">
      <c r="A967" s="350"/>
      <c r="B967" s="350"/>
      <c r="C967" s="350"/>
      <c r="D967" s="351"/>
      <c r="E967" s="351"/>
      <c r="F967" s="351"/>
      <c r="G967" s="351"/>
      <c r="H967" s="351"/>
      <c r="I967" s="351"/>
      <c r="J967" s="351"/>
      <c r="K967" s="351"/>
      <c r="L967" s="351"/>
      <c r="M967" s="351"/>
      <c r="N967" s="351"/>
      <c r="O967" s="351"/>
      <c r="P967" s="351"/>
      <c r="Q967" s="351"/>
      <c r="R967" s="351"/>
      <c r="S967" s="351"/>
      <c r="T967" s="351"/>
      <c r="U967" s="351"/>
      <c r="V967" s="351"/>
      <c r="W967" s="351"/>
      <c r="X967" s="351"/>
      <c r="Y967" s="351"/>
      <c r="Z967" s="351"/>
      <c r="AA967" s="351"/>
    </row>
    <row r="968" spans="1:27" ht="15.75">
      <c r="A968" s="350"/>
      <c r="B968" s="350"/>
      <c r="C968" s="350"/>
      <c r="D968" s="351"/>
      <c r="E968" s="351"/>
      <c r="F968" s="351"/>
      <c r="G968" s="351"/>
      <c r="H968" s="351"/>
      <c r="I968" s="351"/>
      <c r="J968" s="351"/>
      <c r="K968" s="351"/>
      <c r="L968" s="351"/>
      <c r="M968" s="351"/>
      <c r="N968" s="351"/>
      <c r="O968" s="351"/>
      <c r="P968" s="351"/>
      <c r="Q968" s="351"/>
      <c r="R968" s="351"/>
      <c r="S968" s="351"/>
      <c r="T968" s="351"/>
      <c r="U968" s="351"/>
      <c r="V968" s="351"/>
      <c r="W968" s="351"/>
      <c r="X968" s="351"/>
      <c r="Y968" s="351"/>
      <c r="Z968" s="351"/>
      <c r="AA968" s="351"/>
    </row>
    <row r="969" spans="1:27" ht="15.75">
      <c r="A969" s="350"/>
      <c r="B969" s="350"/>
      <c r="C969" s="350"/>
      <c r="D969" s="351"/>
      <c r="E969" s="351"/>
      <c r="F969" s="351"/>
      <c r="G969" s="351"/>
      <c r="H969" s="351"/>
      <c r="I969" s="351"/>
      <c r="J969" s="351"/>
      <c r="K969" s="351"/>
      <c r="L969" s="351"/>
      <c r="M969" s="351"/>
      <c r="N969" s="351"/>
      <c r="O969" s="351"/>
      <c r="P969" s="351"/>
      <c r="Q969" s="351"/>
      <c r="R969" s="351"/>
      <c r="S969" s="351"/>
      <c r="T969" s="351"/>
      <c r="U969" s="351"/>
      <c r="V969" s="351"/>
      <c r="W969" s="351"/>
      <c r="X969" s="351"/>
      <c r="Y969" s="351"/>
      <c r="Z969" s="351"/>
      <c r="AA969" s="351"/>
    </row>
    <row r="970" spans="1:27" ht="15.75">
      <c r="A970" s="350"/>
      <c r="B970" s="350"/>
      <c r="C970" s="350"/>
      <c r="D970" s="351"/>
      <c r="E970" s="351"/>
      <c r="F970" s="351"/>
      <c r="G970" s="351"/>
      <c r="H970" s="351"/>
      <c r="I970" s="351"/>
      <c r="J970" s="351"/>
      <c r="K970" s="351"/>
      <c r="L970" s="351"/>
      <c r="M970" s="351"/>
      <c r="N970" s="351"/>
      <c r="O970" s="351"/>
      <c r="P970" s="351"/>
      <c r="Q970" s="351"/>
      <c r="R970" s="351"/>
      <c r="S970" s="351"/>
      <c r="T970" s="351"/>
      <c r="U970" s="351"/>
      <c r="V970" s="351"/>
      <c r="W970" s="351"/>
      <c r="X970" s="351"/>
      <c r="Y970" s="351"/>
      <c r="Z970" s="351"/>
      <c r="AA970" s="351"/>
    </row>
    <row r="971" spans="1:27" ht="15.75">
      <c r="A971" s="350"/>
      <c r="B971" s="350"/>
      <c r="C971" s="350"/>
      <c r="D971" s="351"/>
      <c r="E971" s="351"/>
      <c r="F971" s="351"/>
      <c r="G971" s="351"/>
      <c r="H971" s="351"/>
      <c r="I971" s="351"/>
      <c r="J971" s="351"/>
      <c r="K971" s="351"/>
      <c r="L971" s="351"/>
      <c r="M971" s="351"/>
      <c r="N971" s="351"/>
      <c r="O971" s="351"/>
      <c r="P971" s="351"/>
      <c r="Q971" s="351"/>
      <c r="R971" s="351"/>
      <c r="S971" s="351"/>
      <c r="T971" s="351"/>
      <c r="U971" s="351"/>
      <c r="V971" s="351"/>
      <c r="W971" s="351"/>
      <c r="X971" s="351"/>
      <c r="Y971" s="351"/>
      <c r="Z971" s="351"/>
      <c r="AA971" s="351"/>
    </row>
    <row r="972" spans="1:27" ht="15.75">
      <c r="A972" s="350"/>
      <c r="B972" s="350"/>
      <c r="C972" s="350"/>
      <c r="D972" s="351"/>
      <c r="E972" s="351"/>
      <c r="F972" s="351"/>
      <c r="G972" s="351"/>
      <c r="H972" s="351"/>
      <c r="I972" s="351"/>
      <c r="J972" s="351"/>
      <c r="K972" s="351"/>
      <c r="L972" s="351"/>
      <c r="M972" s="351"/>
      <c r="N972" s="351"/>
      <c r="O972" s="351"/>
      <c r="P972" s="351"/>
      <c r="Q972" s="351"/>
      <c r="R972" s="351"/>
      <c r="S972" s="351"/>
      <c r="T972" s="351"/>
      <c r="U972" s="351"/>
      <c r="V972" s="351"/>
      <c r="W972" s="351"/>
      <c r="X972" s="351"/>
      <c r="Y972" s="351"/>
      <c r="Z972" s="351"/>
      <c r="AA972" s="351"/>
    </row>
    <row r="973" spans="1:27" ht="15.75">
      <c r="A973" s="350"/>
      <c r="B973" s="350"/>
      <c r="C973" s="350"/>
      <c r="D973" s="351"/>
      <c r="E973" s="351"/>
      <c r="F973" s="351"/>
      <c r="G973" s="351"/>
      <c r="H973" s="351"/>
      <c r="I973" s="351"/>
      <c r="J973" s="351"/>
      <c r="K973" s="351"/>
      <c r="L973" s="351"/>
      <c r="M973" s="351"/>
      <c r="N973" s="351"/>
      <c r="O973" s="351"/>
      <c r="P973" s="351"/>
      <c r="Q973" s="351"/>
      <c r="R973" s="351"/>
      <c r="S973" s="351"/>
      <c r="T973" s="351"/>
      <c r="U973" s="351"/>
      <c r="V973" s="351"/>
      <c r="W973" s="351"/>
      <c r="X973" s="351"/>
      <c r="Y973" s="351"/>
      <c r="Z973" s="351"/>
      <c r="AA973" s="351"/>
    </row>
    <row r="974" spans="1:27" ht="15.75">
      <c r="A974" s="350"/>
      <c r="B974" s="350"/>
      <c r="C974" s="350"/>
      <c r="D974" s="351"/>
      <c r="E974" s="351"/>
      <c r="F974" s="351"/>
      <c r="G974" s="351"/>
      <c r="H974" s="351"/>
      <c r="I974" s="351"/>
      <c r="J974" s="351"/>
      <c r="K974" s="351"/>
      <c r="L974" s="351"/>
      <c r="M974" s="351"/>
      <c r="N974" s="351"/>
      <c r="O974" s="351"/>
      <c r="P974" s="351"/>
      <c r="Q974" s="351"/>
      <c r="R974" s="351"/>
      <c r="S974" s="351"/>
      <c r="T974" s="351"/>
      <c r="U974" s="351"/>
      <c r="V974" s="351"/>
      <c r="W974" s="351"/>
      <c r="X974" s="351"/>
      <c r="Y974" s="351"/>
      <c r="Z974" s="351"/>
      <c r="AA974" s="351"/>
    </row>
    <row r="975" spans="1:27" ht="15.75">
      <c r="A975" s="350"/>
      <c r="B975" s="350"/>
      <c r="C975" s="350"/>
      <c r="D975" s="351"/>
      <c r="E975" s="351"/>
      <c r="F975" s="351"/>
      <c r="G975" s="351"/>
      <c r="H975" s="351"/>
      <c r="I975" s="351"/>
      <c r="J975" s="351"/>
      <c r="K975" s="351"/>
      <c r="L975" s="351"/>
      <c r="M975" s="351"/>
      <c r="N975" s="351"/>
      <c r="O975" s="351"/>
      <c r="P975" s="351"/>
      <c r="Q975" s="351"/>
      <c r="R975" s="351"/>
      <c r="S975" s="351"/>
      <c r="T975" s="351"/>
      <c r="U975" s="351"/>
      <c r="V975" s="351"/>
      <c r="W975" s="351"/>
      <c r="X975" s="351"/>
      <c r="Y975" s="351"/>
      <c r="Z975" s="351"/>
      <c r="AA975" s="351"/>
    </row>
    <row r="976" spans="1:27" ht="15.75">
      <c r="A976" s="350"/>
      <c r="B976" s="350"/>
      <c r="C976" s="350"/>
      <c r="D976" s="351"/>
      <c r="E976" s="351"/>
      <c r="F976" s="351"/>
      <c r="G976" s="351"/>
      <c r="H976" s="351"/>
      <c r="I976" s="351"/>
      <c r="J976" s="351"/>
      <c r="K976" s="351"/>
      <c r="L976" s="351"/>
      <c r="M976" s="351"/>
      <c r="N976" s="351"/>
      <c r="O976" s="351"/>
      <c r="P976" s="351"/>
      <c r="Q976" s="351"/>
      <c r="R976" s="351"/>
      <c r="S976" s="351"/>
      <c r="T976" s="351"/>
      <c r="U976" s="351"/>
      <c r="V976" s="351"/>
      <c r="W976" s="351"/>
      <c r="X976" s="351"/>
      <c r="Y976" s="351"/>
      <c r="Z976" s="351"/>
      <c r="AA976" s="351"/>
    </row>
    <row r="977" spans="1:27" ht="15.75">
      <c r="A977" s="350"/>
      <c r="B977" s="350"/>
      <c r="C977" s="350"/>
      <c r="D977" s="351"/>
      <c r="E977" s="351"/>
      <c r="F977" s="351"/>
      <c r="G977" s="351"/>
      <c r="H977" s="351"/>
      <c r="I977" s="351"/>
      <c r="J977" s="351"/>
      <c r="K977" s="351"/>
      <c r="L977" s="351"/>
      <c r="M977" s="351"/>
      <c r="N977" s="351"/>
      <c r="O977" s="351"/>
      <c r="P977" s="351"/>
      <c r="Q977" s="351"/>
      <c r="R977" s="351"/>
      <c r="S977" s="351"/>
      <c r="T977" s="351"/>
      <c r="U977" s="351"/>
      <c r="V977" s="351"/>
      <c r="W977" s="351"/>
      <c r="X977" s="351"/>
      <c r="Y977" s="351"/>
      <c r="Z977" s="351"/>
      <c r="AA977" s="351"/>
    </row>
    <row r="978" spans="1:27" ht="15.75">
      <c r="A978" s="350"/>
      <c r="B978" s="350"/>
      <c r="C978" s="350"/>
      <c r="D978" s="351"/>
      <c r="E978" s="351"/>
      <c r="F978" s="351"/>
      <c r="G978" s="351"/>
      <c r="H978" s="351"/>
      <c r="I978" s="351"/>
      <c r="J978" s="351"/>
      <c r="K978" s="351"/>
      <c r="L978" s="351"/>
      <c r="M978" s="351"/>
      <c r="N978" s="351"/>
      <c r="O978" s="351"/>
      <c r="P978" s="351"/>
      <c r="Q978" s="351"/>
      <c r="R978" s="351"/>
      <c r="S978" s="351"/>
      <c r="T978" s="351"/>
      <c r="U978" s="351"/>
      <c r="V978" s="351"/>
      <c r="W978" s="351"/>
      <c r="X978" s="351"/>
      <c r="Y978" s="351"/>
      <c r="Z978" s="351"/>
      <c r="AA978" s="351"/>
    </row>
    <row r="979" spans="1:27" ht="15.75">
      <c r="A979" s="350"/>
      <c r="B979" s="350"/>
      <c r="C979" s="350"/>
      <c r="D979" s="351"/>
      <c r="E979" s="351"/>
      <c r="F979" s="351"/>
      <c r="G979" s="351"/>
      <c r="H979" s="351"/>
      <c r="I979" s="351"/>
      <c r="J979" s="351"/>
      <c r="K979" s="351"/>
      <c r="L979" s="351"/>
      <c r="M979" s="351"/>
      <c r="N979" s="351"/>
      <c r="O979" s="351"/>
      <c r="P979" s="351"/>
      <c r="Q979" s="351"/>
      <c r="R979" s="351"/>
      <c r="S979" s="351"/>
      <c r="T979" s="351"/>
      <c r="U979" s="351"/>
      <c r="V979" s="351"/>
      <c r="W979" s="351"/>
      <c r="X979" s="351"/>
      <c r="Y979" s="351"/>
      <c r="Z979" s="351"/>
      <c r="AA979" s="351"/>
    </row>
    <row r="980" spans="1:27" ht="15.75">
      <c r="A980" s="350"/>
      <c r="B980" s="350"/>
      <c r="C980" s="350"/>
      <c r="D980" s="351"/>
      <c r="E980" s="351"/>
      <c r="F980" s="351"/>
      <c r="G980" s="351"/>
      <c r="H980" s="351"/>
      <c r="I980" s="351"/>
      <c r="J980" s="351"/>
      <c r="K980" s="351"/>
      <c r="L980" s="351"/>
      <c r="M980" s="351"/>
      <c r="N980" s="351"/>
      <c r="O980" s="351"/>
      <c r="P980" s="351"/>
      <c r="Q980" s="351"/>
      <c r="R980" s="351"/>
      <c r="S980" s="351"/>
      <c r="T980" s="351"/>
      <c r="U980" s="351"/>
      <c r="V980" s="351"/>
      <c r="W980" s="351"/>
      <c r="X980" s="351"/>
      <c r="Y980" s="351"/>
      <c r="Z980" s="351"/>
      <c r="AA980" s="351"/>
    </row>
    <row r="981" spans="1:27" ht="15.75">
      <c r="A981" s="350"/>
      <c r="B981" s="350"/>
      <c r="C981" s="350"/>
      <c r="D981" s="351"/>
      <c r="E981" s="351"/>
      <c r="F981" s="351"/>
      <c r="G981" s="351"/>
      <c r="H981" s="351"/>
      <c r="I981" s="351"/>
      <c r="J981" s="351"/>
      <c r="K981" s="351"/>
      <c r="L981" s="351"/>
      <c r="M981" s="351"/>
      <c r="N981" s="351"/>
      <c r="O981" s="351"/>
      <c r="P981" s="351"/>
      <c r="Q981" s="351"/>
      <c r="R981" s="351"/>
      <c r="S981" s="351"/>
      <c r="T981" s="351"/>
      <c r="U981" s="351"/>
      <c r="V981" s="351"/>
      <c r="W981" s="351"/>
      <c r="X981" s="351"/>
      <c r="Y981" s="351"/>
      <c r="Z981" s="351"/>
      <c r="AA981" s="351"/>
    </row>
    <row r="982" spans="1:27" ht="15.75">
      <c r="A982" s="350"/>
      <c r="B982" s="350"/>
      <c r="C982" s="350"/>
      <c r="D982" s="351"/>
      <c r="E982" s="351"/>
      <c r="F982" s="351"/>
      <c r="G982" s="351"/>
      <c r="H982" s="351"/>
      <c r="I982" s="351"/>
      <c r="J982" s="351"/>
      <c r="K982" s="351"/>
      <c r="L982" s="351"/>
      <c r="M982" s="351"/>
      <c r="N982" s="351"/>
      <c r="O982" s="351"/>
      <c r="P982" s="351"/>
      <c r="Q982" s="351"/>
      <c r="R982" s="351"/>
      <c r="S982" s="351"/>
      <c r="T982" s="351"/>
      <c r="U982" s="351"/>
      <c r="V982" s="351"/>
      <c r="W982" s="351"/>
      <c r="X982" s="351"/>
      <c r="Y982" s="351"/>
      <c r="Z982" s="351"/>
      <c r="AA982" s="351"/>
    </row>
    <row r="983" spans="1:27" ht="15.75">
      <c r="A983" s="350"/>
      <c r="B983" s="350"/>
      <c r="C983" s="350"/>
      <c r="D983" s="351"/>
      <c r="E983" s="351"/>
      <c r="F983" s="351"/>
      <c r="G983" s="351"/>
      <c r="H983" s="351"/>
      <c r="I983" s="351"/>
      <c r="J983" s="351"/>
      <c r="K983" s="351"/>
      <c r="L983" s="351"/>
      <c r="M983" s="351"/>
      <c r="N983" s="351"/>
      <c r="O983" s="351"/>
      <c r="P983" s="351"/>
      <c r="Q983" s="351"/>
      <c r="R983" s="351"/>
      <c r="S983" s="351"/>
      <c r="T983" s="351"/>
      <c r="U983" s="351"/>
      <c r="V983" s="351"/>
      <c r="W983" s="351"/>
      <c r="X983" s="351"/>
      <c r="Y983" s="351"/>
      <c r="Z983" s="351"/>
      <c r="AA983" s="351"/>
    </row>
    <row r="984" spans="1:27" ht="15.75">
      <c r="A984" s="350"/>
      <c r="B984" s="350"/>
      <c r="C984" s="350"/>
      <c r="D984" s="351"/>
      <c r="E984" s="351"/>
      <c r="F984" s="351"/>
      <c r="G984" s="351"/>
      <c r="H984" s="351"/>
      <c r="I984" s="351"/>
      <c r="J984" s="351"/>
      <c r="K984" s="351"/>
      <c r="L984" s="351"/>
      <c r="M984" s="351"/>
      <c r="N984" s="351"/>
      <c r="O984" s="351"/>
      <c r="P984" s="351"/>
      <c r="Q984" s="351"/>
      <c r="R984" s="351"/>
      <c r="S984" s="351"/>
      <c r="T984" s="351"/>
      <c r="U984" s="351"/>
      <c r="V984" s="351"/>
      <c r="W984" s="351"/>
      <c r="X984" s="351"/>
      <c r="Y984" s="351"/>
      <c r="Z984" s="351"/>
      <c r="AA984" s="351"/>
    </row>
    <row r="985" spans="1:27" ht="15.75">
      <c r="A985" s="350"/>
      <c r="B985" s="350"/>
      <c r="C985" s="350"/>
      <c r="D985" s="351"/>
      <c r="E985" s="351"/>
      <c r="F985" s="351"/>
      <c r="G985" s="351"/>
      <c r="H985" s="351"/>
      <c r="I985" s="351"/>
      <c r="J985" s="351"/>
      <c r="K985" s="351"/>
      <c r="L985" s="351"/>
      <c r="M985" s="351"/>
      <c r="N985" s="351"/>
      <c r="O985" s="351"/>
      <c r="P985" s="351"/>
      <c r="Q985" s="351"/>
      <c r="R985" s="351"/>
      <c r="S985" s="351"/>
      <c r="T985" s="351"/>
      <c r="U985" s="351"/>
      <c r="V985" s="351"/>
      <c r="W985" s="351"/>
      <c r="X985" s="351"/>
      <c r="Y985" s="351"/>
      <c r="Z985" s="351"/>
      <c r="AA985" s="351"/>
    </row>
    <row r="986" spans="1:27" ht="15.75">
      <c r="A986" s="350"/>
      <c r="B986" s="350"/>
      <c r="C986" s="350"/>
      <c r="D986" s="351"/>
      <c r="E986" s="351"/>
      <c r="F986" s="351"/>
      <c r="G986" s="351"/>
      <c r="H986" s="351"/>
      <c r="I986" s="351"/>
      <c r="J986" s="351"/>
      <c r="K986" s="351"/>
      <c r="L986" s="351"/>
      <c r="M986" s="351"/>
      <c r="N986" s="351"/>
      <c r="O986" s="351"/>
      <c r="P986" s="351"/>
      <c r="Q986" s="351"/>
      <c r="R986" s="351"/>
      <c r="S986" s="351"/>
      <c r="T986" s="351"/>
      <c r="U986" s="351"/>
      <c r="V986" s="351"/>
      <c r="W986" s="351"/>
      <c r="X986" s="351"/>
      <c r="Y986" s="351"/>
      <c r="Z986" s="351"/>
      <c r="AA986" s="351"/>
    </row>
    <row r="987" spans="1:27" ht="15.75">
      <c r="A987" s="350"/>
      <c r="B987" s="350"/>
      <c r="C987" s="350"/>
      <c r="D987" s="351"/>
      <c r="E987" s="351"/>
      <c r="F987" s="351"/>
      <c r="G987" s="351"/>
      <c r="H987" s="351"/>
      <c r="I987" s="351"/>
      <c r="J987" s="351"/>
      <c r="K987" s="351"/>
      <c r="L987" s="351"/>
      <c r="M987" s="351"/>
      <c r="N987" s="351"/>
      <c r="O987" s="351"/>
      <c r="P987" s="351"/>
      <c r="Q987" s="351"/>
      <c r="R987" s="351"/>
      <c r="S987" s="351"/>
      <c r="T987" s="351"/>
      <c r="U987" s="351"/>
      <c r="V987" s="351"/>
      <c r="W987" s="351"/>
      <c r="X987" s="351"/>
      <c r="Y987" s="351"/>
      <c r="Z987" s="351"/>
      <c r="AA987" s="351"/>
    </row>
    <row r="988" spans="1:27" ht="15.75">
      <c r="A988" s="350"/>
      <c r="B988" s="350"/>
      <c r="C988" s="350"/>
      <c r="D988" s="351"/>
      <c r="E988" s="351"/>
      <c r="F988" s="351"/>
      <c r="G988" s="351"/>
      <c r="H988" s="351"/>
      <c r="I988" s="351"/>
      <c r="J988" s="351"/>
      <c r="K988" s="351"/>
      <c r="L988" s="351"/>
      <c r="M988" s="351"/>
      <c r="N988" s="351"/>
      <c r="O988" s="351"/>
      <c r="P988" s="351"/>
      <c r="Q988" s="351"/>
      <c r="R988" s="351"/>
      <c r="S988" s="351"/>
      <c r="T988" s="351"/>
      <c r="U988" s="351"/>
      <c r="V988" s="351"/>
      <c r="W988" s="351"/>
      <c r="X988" s="351"/>
      <c r="Y988" s="351"/>
      <c r="Z988" s="351"/>
      <c r="AA988" s="351"/>
    </row>
    <row r="989" spans="1:27" ht="15.75">
      <c r="A989" s="350"/>
      <c r="B989" s="350"/>
      <c r="C989" s="350"/>
      <c r="D989" s="351"/>
      <c r="E989" s="351"/>
      <c r="F989" s="351"/>
      <c r="G989" s="351"/>
      <c r="H989" s="351"/>
      <c r="I989" s="351"/>
      <c r="J989" s="351"/>
      <c r="K989" s="351"/>
      <c r="L989" s="351"/>
      <c r="M989" s="351"/>
      <c r="N989" s="351"/>
      <c r="O989" s="351"/>
      <c r="P989" s="351"/>
      <c r="Q989" s="351"/>
      <c r="R989" s="351"/>
      <c r="S989" s="351"/>
      <c r="T989" s="351"/>
      <c r="U989" s="351"/>
      <c r="V989" s="351"/>
      <c r="W989" s="351"/>
      <c r="X989" s="351"/>
      <c r="Y989" s="351"/>
      <c r="Z989" s="351"/>
      <c r="AA989" s="351"/>
    </row>
    <row r="990" spans="1:27" ht="15.75">
      <c r="A990" s="350"/>
      <c r="B990" s="350"/>
      <c r="C990" s="350"/>
      <c r="D990" s="351"/>
      <c r="E990" s="351"/>
      <c r="F990" s="351"/>
      <c r="G990" s="351"/>
      <c r="H990" s="351"/>
      <c r="I990" s="351"/>
      <c r="J990" s="351"/>
      <c r="K990" s="351"/>
      <c r="L990" s="351"/>
      <c r="M990" s="351"/>
      <c r="N990" s="351"/>
      <c r="O990" s="351"/>
      <c r="P990" s="351"/>
      <c r="Q990" s="351"/>
      <c r="R990" s="351"/>
      <c r="S990" s="351"/>
      <c r="T990" s="351"/>
      <c r="U990" s="351"/>
      <c r="V990" s="351"/>
      <c r="W990" s="351"/>
      <c r="X990" s="351"/>
      <c r="Y990" s="351"/>
      <c r="Z990" s="351"/>
      <c r="AA990" s="351"/>
    </row>
    <row r="991" spans="1:27" ht="15.75">
      <c r="A991" s="350"/>
      <c r="B991" s="350"/>
      <c r="C991" s="350"/>
      <c r="D991" s="351"/>
      <c r="E991" s="351"/>
      <c r="F991" s="351"/>
      <c r="G991" s="351"/>
      <c r="H991" s="351"/>
      <c r="I991" s="351"/>
      <c r="J991" s="351"/>
      <c r="K991" s="351"/>
      <c r="L991" s="351"/>
      <c r="M991" s="351"/>
      <c r="N991" s="351"/>
      <c r="O991" s="351"/>
      <c r="P991" s="351"/>
      <c r="Q991" s="351"/>
      <c r="R991" s="351"/>
      <c r="S991" s="351"/>
      <c r="T991" s="351"/>
      <c r="U991" s="351"/>
      <c r="V991" s="351"/>
      <c r="W991" s="351"/>
      <c r="X991" s="351"/>
      <c r="Y991" s="351"/>
      <c r="Z991" s="351"/>
      <c r="AA991" s="351"/>
    </row>
    <row r="992" spans="1:27" ht="15.75">
      <c r="A992" s="350"/>
      <c r="B992" s="350"/>
      <c r="C992" s="350"/>
      <c r="D992" s="351"/>
      <c r="E992" s="351"/>
      <c r="F992" s="351"/>
      <c r="G992" s="351"/>
      <c r="H992" s="351"/>
      <c r="I992" s="351"/>
      <c r="J992" s="351"/>
      <c r="K992" s="351"/>
      <c r="L992" s="351"/>
      <c r="M992" s="351"/>
      <c r="N992" s="351"/>
      <c r="O992" s="351"/>
      <c r="P992" s="351"/>
      <c r="Q992" s="351"/>
      <c r="R992" s="351"/>
      <c r="S992" s="351"/>
      <c r="T992" s="351"/>
      <c r="U992" s="351"/>
      <c r="V992" s="351"/>
      <c r="W992" s="351"/>
      <c r="X992" s="351"/>
      <c r="Y992" s="351"/>
      <c r="Z992" s="351"/>
      <c r="AA992" s="351"/>
    </row>
    <row r="993" spans="1:27" ht="15.75">
      <c r="A993" s="350"/>
      <c r="B993" s="350"/>
      <c r="C993" s="350"/>
      <c r="D993" s="351"/>
      <c r="E993" s="351"/>
      <c r="F993" s="351"/>
      <c r="G993" s="351"/>
      <c r="H993" s="351"/>
      <c r="I993" s="351"/>
      <c r="J993" s="351"/>
      <c r="K993" s="351"/>
      <c r="L993" s="351"/>
      <c r="M993" s="351"/>
      <c r="N993" s="351"/>
      <c r="O993" s="351"/>
      <c r="P993" s="351"/>
      <c r="Q993" s="351"/>
      <c r="R993" s="351"/>
      <c r="S993" s="351"/>
      <c r="T993" s="351"/>
      <c r="U993" s="351"/>
      <c r="V993" s="351"/>
      <c r="W993" s="351"/>
      <c r="X993" s="351"/>
      <c r="Y993" s="351"/>
      <c r="Z993" s="351"/>
      <c r="AA993" s="351"/>
    </row>
    <row r="994" spans="1:27" ht="15.75">
      <c r="A994" s="350"/>
      <c r="B994" s="350"/>
      <c r="C994" s="350"/>
      <c r="D994" s="351"/>
      <c r="E994" s="351"/>
      <c r="F994" s="351"/>
      <c r="G994" s="351"/>
      <c r="H994" s="351"/>
      <c r="I994" s="351"/>
      <c r="J994" s="351"/>
      <c r="K994" s="351"/>
      <c r="L994" s="351"/>
      <c r="M994" s="351"/>
      <c r="N994" s="351"/>
      <c r="O994" s="351"/>
      <c r="P994" s="351"/>
      <c r="Q994" s="351"/>
      <c r="R994" s="351"/>
      <c r="S994" s="351"/>
      <c r="T994" s="351"/>
      <c r="U994" s="351"/>
      <c r="V994" s="351"/>
      <c r="W994" s="351"/>
      <c r="X994" s="351"/>
      <c r="Y994" s="351"/>
      <c r="Z994" s="351"/>
      <c r="AA994" s="351"/>
    </row>
    <row r="995" spans="1:27" ht="15.75">
      <c r="A995" s="350"/>
      <c r="B995" s="350"/>
      <c r="C995" s="350"/>
      <c r="D995" s="351"/>
      <c r="E995" s="351"/>
      <c r="F995" s="351"/>
      <c r="G995" s="351"/>
      <c r="H995" s="351"/>
      <c r="I995" s="351"/>
      <c r="J995" s="351"/>
      <c r="K995" s="351"/>
      <c r="L995" s="351"/>
      <c r="M995" s="351"/>
      <c r="N995" s="351"/>
      <c r="O995" s="351"/>
      <c r="P995" s="351"/>
      <c r="Q995" s="351"/>
      <c r="R995" s="351"/>
      <c r="S995" s="351"/>
      <c r="T995" s="351"/>
      <c r="U995" s="351"/>
      <c r="V995" s="351"/>
      <c r="W995" s="351"/>
      <c r="X995" s="351"/>
      <c r="Y995" s="351"/>
      <c r="Z995" s="351"/>
      <c r="AA995" s="351"/>
    </row>
    <row r="996" spans="1:27" ht="15.75">
      <c r="A996" s="350"/>
      <c r="B996" s="350"/>
      <c r="C996" s="350"/>
      <c r="D996" s="351"/>
      <c r="E996" s="351"/>
      <c r="F996" s="351"/>
      <c r="G996" s="351"/>
      <c r="H996" s="351"/>
      <c r="I996" s="351"/>
      <c r="J996" s="351"/>
      <c r="K996" s="351"/>
      <c r="L996" s="351"/>
      <c r="M996" s="351"/>
      <c r="N996" s="351"/>
      <c r="O996" s="351"/>
      <c r="P996" s="351"/>
      <c r="Q996" s="351"/>
      <c r="R996" s="351"/>
      <c r="S996" s="351"/>
      <c r="T996" s="351"/>
      <c r="U996" s="351"/>
      <c r="V996" s="351"/>
      <c r="W996" s="351"/>
      <c r="X996" s="351"/>
      <c r="Y996" s="351"/>
      <c r="Z996" s="351"/>
      <c r="AA996" s="351"/>
    </row>
    <row r="997" spans="1:27" ht="15.75">
      <c r="A997" s="350"/>
      <c r="B997" s="350"/>
      <c r="C997" s="350"/>
      <c r="D997" s="351"/>
      <c r="E997" s="351"/>
      <c r="F997" s="351"/>
      <c r="G997" s="351"/>
      <c r="H997" s="351"/>
      <c r="I997" s="351"/>
      <c r="J997" s="351"/>
      <c r="K997" s="351"/>
      <c r="L997" s="351"/>
      <c r="M997" s="351"/>
      <c r="N997" s="351"/>
      <c r="O997" s="351"/>
      <c r="P997" s="351"/>
      <c r="Q997" s="351"/>
      <c r="R997" s="351"/>
      <c r="S997" s="351"/>
      <c r="T997" s="351"/>
      <c r="U997" s="351"/>
      <c r="V997" s="351"/>
      <c r="W997" s="351"/>
      <c r="X997" s="351"/>
      <c r="Y997" s="351"/>
      <c r="Z997" s="351"/>
      <c r="AA997" s="351"/>
    </row>
    <row r="998" spans="1:27" ht="15.75">
      <c r="A998" s="350"/>
      <c r="B998" s="350"/>
      <c r="C998" s="350"/>
      <c r="D998" s="351"/>
      <c r="E998" s="351"/>
      <c r="F998" s="351"/>
      <c r="G998" s="351"/>
      <c r="H998" s="351"/>
      <c r="I998" s="351"/>
      <c r="J998" s="351"/>
      <c r="K998" s="351"/>
      <c r="L998" s="351"/>
      <c r="M998" s="351"/>
      <c r="N998" s="351"/>
      <c r="O998" s="351"/>
      <c r="P998" s="351"/>
      <c r="Q998" s="351"/>
      <c r="R998" s="351"/>
      <c r="S998" s="351"/>
      <c r="T998" s="351"/>
      <c r="U998" s="351"/>
      <c r="V998" s="351"/>
      <c r="W998" s="351"/>
      <c r="X998" s="351"/>
      <c r="Y998" s="351"/>
      <c r="Z998" s="351"/>
      <c r="AA998" s="351"/>
    </row>
    <row r="999" spans="1:27" ht="15.75">
      <c r="A999" s="350"/>
      <c r="B999" s="350"/>
      <c r="C999" s="350"/>
      <c r="D999" s="351"/>
      <c r="E999" s="351"/>
      <c r="F999" s="351"/>
      <c r="G999" s="351"/>
      <c r="H999" s="351"/>
      <c r="I999" s="351"/>
      <c r="J999" s="351"/>
      <c r="K999" s="351"/>
      <c r="L999" s="351"/>
      <c r="M999" s="351"/>
      <c r="N999" s="351"/>
      <c r="O999" s="351"/>
      <c r="P999" s="351"/>
      <c r="Q999" s="351"/>
      <c r="R999" s="351"/>
      <c r="S999" s="351"/>
      <c r="T999" s="351"/>
      <c r="U999" s="351"/>
      <c r="V999" s="351"/>
      <c r="W999" s="351"/>
      <c r="X999" s="351"/>
      <c r="Y999" s="351"/>
      <c r="Z999" s="351"/>
      <c r="AA999" s="351"/>
    </row>
  </sheetData>
  <mergeCells count="22">
    <mergeCell ref="D3:E3"/>
    <mergeCell ref="D47:E47"/>
    <mergeCell ref="D57:E57"/>
    <mergeCell ref="D66:E66"/>
    <mergeCell ref="D81:E81"/>
    <mergeCell ref="D106:E106"/>
    <mergeCell ref="D136:E136"/>
    <mergeCell ref="D314:E314"/>
    <mergeCell ref="D325:E325"/>
    <mergeCell ref="D340:E340"/>
    <mergeCell ref="D151:E151"/>
    <mergeCell ref="D162:E162"/>
    <mergeCell ref="D178:E178"/>
    <mergeCell ref="D182:E182"/>
    <mergeCell ref="D201:E201"/>
    <mergeCell ref="D226:E226"/>
    <mergeCell ref="D292:E292"/>
    <mergeCell ref="E348:E351"/>
    <mergeCell ref="E352:E354"/>
    <mergeCell ref="E355:E356"/>
    <mergeCell ref="D379:E379"/>
    <mergeCell ref="D382:E382"/>
  </mergeCells>
  <pageMargins left="0.7" right="0.7" top="0.75" bottom="0.75" header="0" footer="0"/>
  <pageSetup orientation="landscape"/>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G20"/>
  <sheetViews>
    <sheetView workbookViewId="0"/>
  </sheetViews>
  <sheetFormatPr defaultColWidth="14.42578125" defaultRowHeight="15" customHeight="1"/>
  <cols>
    <col min="1" max="1" width="6.7109375" customWidth="1"/>
    <col min="2" max="2" width="14.5703125" customWidth="1"/>
    <col min="3" max="3" width="4.28515625" customWidth="1"/>
    <col min="4" max="4" width="25.7109375" customWidth="1"/>
    <col min="5" max="5" width="4.42578125" customWidth="1"/>
    <col min="6" max="6" width="28.42578125" customWidth="1"/>
    <col min="7" max="7" width="12.7109375" customWidth="1"/>
  </cols>
  <sheetData>
    <row r="1" spans="2:7" ht="14.25" customHeight="1"/>
    <row r="2" spans="2:7" ht="14.25" customHeight="1">
      <c r="B2" s="352" t="s">
        <v>392</v>
      </c>
      <c r="C2" s="352"/>
      <c r="D2" s="352" t="s">
        <v>393</v>
      </c>
      <c r="F2" s="352" t="s">
        <v>2903</v>
      </c>
    </row>
    <row r="3" spans="2:7" ht="14.25" customHeight="1">
      <c r="B3" s="353" t="s">
        <v>403</v>
      </c>
      <c r="D3" s="354" t="s">
        <v>404</v>
      </c>
      <c r="F3" s="1" t="s">
        <v>2904</v>
      </c>
    </row>
    <row r="4" spans="2:7" ht="14.25" customHeight="1">
      <c r="B4" s="353" t="s">
        <v>407</v>
      </c>
      <c r="D4" s="354" t="s">
        <v>413</v>
      </c>
      <c r="F4" s="1" t="s">
        <v>2905</v>
      </c>
    </row>
    <row r="5" spans="2:7" ht="14.25" customHeight="1">
      <c r="D5" s="354" t="s">
        <v>410</v>
      </c>
      <c r="G5" s="1" t="s">
        <v>2906</v>
      </c>
    </row>
    <row r="6" spans="2:7" ht="14.25" customHeight="1"/>
    <row r="7" spans="2:7" ht="14.25" customHeight="1"/>
    <row r="8" spans="2:7" ht="14.25" customHeight="1"/>
    <row r="9" spans="2:7" ht="14.25" customHeight="1"/>
    <row r="10" spans="2:7" ht="14.25" customHeight="1"/>
    <row r="11" spans="2:7" ht="14.25" customHeight="1"/>
    <row r="12" spans="2:7" ht="14.25" customHeight="1"/>
    <row r="13" spans="2:7" ht="14.25" customHeight="1"/>
    <row r="14" spans="2:7" ht="14.25" customHeight="1"/>
    <row r="15" spans="2:7" ht="14.25" customHeight="1"/>
    <row r="16" spans="2:7" ht="14.25" customHeight="1"/>
    <row r="17" ht="14.25" customHeight="1"/>
    <row r="18" ht="14.25" customHeight="1"/>
    <row r="19" ht="14.25" customHeight="1"/>
    <row r="20" ht="14.25" customHeight="1"/>
  </sheetData>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82FF4BF59DF3544935558214CA00815" ma:contentTypeVersion="4" ma:contentTypeDescription="Create a new document." ma:contentTypeScope="" ma:versionID="33b5fc3754701a7ace11acb294f28e93">
  <xsd:schema xmlns:xsd="http://www.w3.org/2001/XMLSchema" xmlns:xs="http://www.w3.org/2001/XMLSchema" xmlns:p="http://schemas.microsoft.com/office/2006/metadata/properties" xmlns:ns2="45dcc4a7-3258-47b8-9709-c7dddc883757" targetNamespace="http://schemas.microsoft.com/office/2006/metadata/properties" ma:root="true" ma:fieldsID="c975a849b6ea405b5721663d3b9e4151" ns2:_="">
    <xsd:import namespace="45dcc4a7-3258-47b8-9709-c7dddc88375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5dcc4a7-3258-47b8-9709-c7dddc88375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4464601-4AE0-4685-8E7C-5A200ED76120}">
  <ds:schemaRefs>
    <ds:schemaRef ds:uri="http://purl.org/dc/elements/1.1/"/>
    <ds:schemaRef ds:uri="http://purl.org/dc/dcmitype/"/>
    <ds:schemaRef ds:uri="http://schemas.openxmlformats.org/package/2006/metadata/core-properties"/>
    <ds:schemaRef ds:uri="http://schemas.microsoft.com/office/infopath/2007/PartnerControls"/>
    <ds:schemaRef ds:uri="http://purl.org/dc/terms/"/>
    <ds:schemaRef ds:uri="45dcc4a7-3258-47b8-9709-c7dddc883757"/>
    <ds:schemaRef ds:uri="http://schemas.microsoft.com/office/2006/metadata/propertie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8DE2CCA9-6ED2-49AE-9F72-7B951E343A88}">
  <ds:schemaRefs>
    <ds:schemaRef ds:uri="http://schemas.microsoft.com/sharepoint/v3/contenttype/forms"/>
  </ds:schemaRefs>
</ds:datastoreItem>
</file>

<file path=customXml/itemProps3.xml><?xml version="1.0" encoding="utf-8"?>
<ds:datastoreItem xmlns:ds="http://schemas.openxmlformats.org/officeDocument/2006/customXml" ds:itemID="{2355C1B4-CD08-4179-827A-7B392517D4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5dcc4a7-3258-47b8-9709-c7dddc8837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11</vt:i4>
      </vt:variant>
    </vt:vector>
  </HeadingPairs>
  <TitlesOfParts>
    <vt:vector size="26" baseType="lpstr">
      <vt:lpstr>Төлөвлөлт</vt:lpstr>
      <vt:lpstr>Нүүр</vt:lpstr>
      <vt:lpstr>Маягт 1</vt:lpstr>
      <vt:lpstr>Маягт 2</vt:lpstr>
      <vt:lpstr>Маягт 3</vt:lpstr>
      <vt:lpstr>Маягт 4</vt:lpstr>
      <vt:lpstr>Маягт 5</vt:lpstr>
      <vt:lpstr>Хавсралт 1</vt:lpstr>
      <vt:lpstr>ТЕЗ болон хөтөлбөр</vt:lpstr>
      <vt:lpstr>Байгууллага</vt:lpstr>
      <vt:lpstr>Хөтөлбөр гарц </vt:lpstr>
      <vt:lpstr>Үр дүнгийн ШҮ</vt:lpstr>
      <vt:lpstr>Гарц болон ШҮ</vt:lpstr>
      <vt:lpstr>Зориулалт арга хэмжээ </vt:lpstr>
      <vt:lpstr>Хөрөнгө оруулалтын төрөл</vt:lpstr>
      <vt:lpstr>GartsNer</vt:lpstr>
      <vt:lpstr>ГарцынКод</vt:lpstr>
      <vt:lpstr>ГарцынНэр</vt:lpstr>
      <vt:lpstr>ГарцынШҮКод</vt:lpstr>
      <vt:lpstr>ГарцынШҮНэр</vt:lpstr>
      <vt:lpstr>ЗориулалтАХКод</vt:lpstr>
      <vt:lpstr>ЗориулалтАХНэр</vt:lpstr>
      <vt:lpstr>Магт5_СанхүүжихДүн</vt:lpstr>
      <vt:lpstr>Маягт5_25оныХөрОр</vt:lpstr>
      <vt:lpstr>ХөтөлбөрийнКод</vt:lpstr>
      <vt:lpstr>ХөтөлбөрийнНэр</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chuluuntsetseg Ulambayar</dc:creator>
  <cp:lastModifiedBy>Солонго Гаваа</cp:lastModifiedBy>
  <dcterms:created xsi:type="dcterms:W3CDTF">2024-06-18T06:00:11Z</dcterms:created>
  <dcterms:modified xsi:type="dcterms:W3CDTF">2024-06-20T10:30:57Z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0x010100982FF4BF59DF3544935558214CA00815</vt:lpwstr>
  </property>
</Properties>
</file>