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ofgovmn.sharepoint.com/sites/2023779/Shared Documents/General/9. Удирдамж/Удирдамжийн хавсралтууд/"/>
    </mc:Choice>
  </mc:AlternateContent>
  <xr:revisionPtr revIDLastSave="28" documentId="13_ncr:1_{486DFB15-FEE8-4656-9FB2-19137ED34D0D}" xr6:coauthVersionLast="47" xr6:coauthVersionMax="47" xr10:uidLastSave="{E58F1098-88F9-4775-9258-906808333C5E}"/>
  <bookViews>
    <workbookView xWindow="-120" yWindow="-120" windowWidth="29040" windowHeight="15840" activeTab="8" xr2:uid="{00000000-000D-0000-FFFF-FFFF00000000}"/>
  </bookViews>
  <sheets>
    <sheet name="Нүүр" sheetId="19" r:id="rId1"/>
    <sheet name="Хүснэгт 1" sheetId="2" r:id="rId2"/>
    <sheet name="Хүснэгт 2" sheetId="17" r:id="rId3"/>
    <sheet name="Хүснэгт 3" sheetId="22" r:id="rId4"/>
    <sheet name="Хүснэгт 4" sheetId="7" r:id="rId5"/>
    <sheet name="Хүснэгт 5.1" sheetId="26" r:id="rId6"/>
    <sheet name="Хүснэгт 5.2" sheetId="27" r:id="rId7"/>
    <sheet name="Хүснэгт 6" sheetId="20" r:id="rId8"/>
    <sheet name="Ажлын хүснэгт 1" sheetId="23" r:id="rId9"/>
    <sheet name="Ажлын хүснэгт 2" sheetId="28" r:id="rId10"/>
  </sheets>
  <externalReferences>
    <externalReference r:id="rId11"/>
  </externalReferences>
  <definedNames>
    <definedName name="_xlnm._FilterDatabase" localSheetId="8" hidden="1">'Ажлын хүснэгт 1'!$A$3:$AJ$18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0" l="1"/>
  <c r="A7" i="22"/>
  <c r="L35" i="28"/>
  <c r="J34" i="28"/>
  <c r="L34" i="28" s="1"/>
  <c r="K32" i="28"/>
  <c r="J32" i="28"/>
  <c r="K30" i="28"/>
  <c r="J30" i="28"/>
  <c r="L30" i="28" s="1"/>
  <c r="L31" i="28" s="1"/>
  <c r="L29" i="28"/>
  <c r="L28" i="28"/>
  <c r="K26" i="28"/>
  <c r="L26" i="28" s="1"/>
  <c r="L27" i="28" s="1"/>
  <c r="L24" i="28"/>
  <c r="L25" i="28" s="1"/>
  <c r="L22" i="28"/>
  <c r="L23" i="28" s="1"/>
  <c r="L20" i="28"/>
  <c r="L21" i="28" s="1"/>
  <c r="L18" i="28"/>
  <c r="L19" i="28" s="1"/>
  <c r="L17" i="28"/>
  <c r="C24" i="26" s="1"/>
  <c r="J24" i="26" s="1"/>
  <c r="L16" i="28"/>
  <c r="L15" i="28"/>
  <c r="L14" i="28"/>
  <c r="L12" i="28"/>
  <c r="L13" i="28" s="1"/>
  <c r="L11" i="28"/>
  <c r="L9" i="28"/>
  <c r="L10" i="28" s="1"/>
  <c r="L8" i="28"/>
  <c r="L6" i="28"/>
  <c r="L7" i="28" s="1"/>
  <c r="G37" i="27"/>
  <c r="G36" i="27"/>
  <c r="G35" i="27"/>
  <c r="G34" i="27"/>
  <c r="G30" i="27"/>
  <c r="G29" i="27"/>
  <c r="G28" i="27"/>
  <c r="G27" i="27"/>
  <c r="G24" i="27"/>
  <c r="G17" i="27"/>
  <c r="J66" i="26"/>
  <c r="I65" i="26"/>
  <c r="H65" i="26"/>
  <c r="G65" i="26"/>
  <c r="F65" i="26"/>
  <c r="E65" i="26"/>
  <c r="D65" i="26"/>
  <c r="C65" i="26"/>
  <c r="J65" i="26" s="1"/>
  <c r="J64" i="26"/>
  <c r="J63" i="26"/>
  <c r="I62" i="26"/>
  <c r="H62" i="26"/>
  <c r="G62" i="26"/>
  <c r="F62" i="26"/>
  <c r="E62" i="26"/>
  <c r="D62" i="26"/>
  <c r="C62" i="26"/>
  <c r="J62" i="26" s="1"/>
  <c r="J61" i="26"/>
  <c r="I60" i="26"/>
  <c r="H60" i="26"/>
  <c r="G60" i="26"/>
  <c r="F60" i="26"/>
  <c r="E60" i="26"/>
  <c r="D60" i="26"/>
  <c r="C60" i="26"/>
  <c r="G20" i="27" s="1"/>
  <c r="J59" i="26"/>
  <c r="J58" i="26"/>
  <c r="J57" i="26"/>
  <c r="I56" i="26"/>
  <c r="I52" i="26" s="1"/>
  <c r="H56" i="26"/>
  <c r="G56" i="26"/>
  <c r="F56" i="26"/>
  <c r="F52" i="26" s="1"/>
  <c r="E56" i="26"/>
  <c r="D56" i="26"/>
  <c r="C56" i="26"/>
  <c r="J55" i="26"/>
  <c r="J54" i="26"/>
  <c r="I53" i="26"/>
  <c r="H53" i="26"/>
  <c r="H52" i="26" s="1"/>
  <c r="G53" i="26"/>
  <c r="G52" i="26" s="1"/>
  <c r="F53" i="26"/>
  <c r="E53" i="26"/>
  <c r="E52" i="26" s="1"/>
  <c r="D53" i="26"/>
  <c r="C53" i="26"/>
  <c r="J53" i="26" s="1"/>
  <c r="D52" i="26"/>
  <c r="J51" i="26"/>
  <c r="J50" i="26"/>
  <c r="I49" i="26"/>
  <c r="H49" i="26"/>
  <c r="G49" i="26"/>
  <c r="G46" i="26" s="1"/>
  <c r="F49" i="26"/>
  <c r="E49" i="26"/>
  <c r="E46" i="26" s="1"/>
  <c r="D49" i="26"/>
  <c r="C49" i="26"/>
  <c r="J49" i="26" s="1"/>
  <c r="J48" i="26"/>
  <c r="I47" i="26"/>
  <c r="H47" i="26"/>
  <c r="G47" i="26"/>
  <c r="F47" i="26"/>
  <c r="E47" i="26"/>
  <c r="D47" i="26"/>
  <c r="D46" i="26" s="1"/>
  <c r="C47" i="26"/>
  <c r="H46" i="26"/>
  <c r="F46" i="26"/>
  <c r="C46" i="26"/>
  <c r="G26" i="27" s="1"/>
  <c r="J45" i="26"/>
  <c r="I44" i="26"/>
  <c r="H44" i="26"/>
  <c r="G44" i="26"/>
  <c r="F44" i="26"/>
  <c r="E44" i="26"/>
  <c r="D44" i="26"/>
  <c r="C44" i="26"/>
  <c r="G25" i="27" s="1"/>
  <c r="J43" i="26"/>
  <c r="J42" i="26"/>
  <c r="J41" i="26"/>
  <c r="I40" i="26"/>
  <c r="H40" i="26"/>
  <c r="G40" i="26"/>
  <c r="F40" i="26"/>
  <c r="E40" i="26"/>
  <c r="D40" i="26"/>
  <c r="C40" i="26"/>
  <c r="G12" i="27" s="1"/>
  <c r="J39" i="26"/>
  <c r="J37" i="26"/>
  <c r="I36" i="26"/>
  <c r="H36" i="26"/>
  <c r="G36" i="26"/>
  <c r="F36" i="26"/>
  <c r="E36" i="26"/>
  <c r="D36" i="26"/>
  <c r="J35" i="26"/>
  <c r="J34" i="26"/>
  <c r="J33" i="26"/>
  <c r="J32" i="26"/>
  <c r="I31" i="26"/>
  <c r="H31" i="26"/>
  <c r="G31" i="26"/>
  <c r="F31" i="26"/>
  <c r="E31" i="26"/>
  <c r="D31" i="26"/>
  <c r="J31" i="26" s="1"/>
  <c r="C31" i="26"/>
  <c r="J30" i="26"/>
  <c r="J29" i="26"/>
  <c r="J28" i="26"/>
  <c r="I27" i="26"/>
  <c r="H27" i="26"/>
  <c r="G27" i="26"/>
  <c r="F27" i="26"/>
  <c r="E27" i="26"/>
  <c r="D27" i="26"/>
  <c r="C27" i="26"/>
  <c r="J26" i="26"/>
  <c r="J25" i="26"/>
  <c r="J23" i="26"/>
  <c r="I20" i="26"/>
  <c r="H20" i="26"/>
  <c r="G20" i="26"/>
  <c r="F20" i="26"/>
  <c r="E20" i="26"/>
  <c r="D20" i="26"/>
  <c r="J19" i="26"/>
  <c r="J18" i="26"/>
  <c r="J17" i="26"/>
  <c r="J16" i="26"/>
  <c r="I15" i="26"/>
  <c r="H15" i="26"/>
  <c r="G15" i="26"/>
  <c r="F15" i="26"/>
  <c r="E15" i="26"/>
  <c r="D15" i="26"/>
  <c r="C15" i="26"/>
  <c r="G9" i="27" s="1"/>
  <c r="I13" i="26"/>
  <c r="H13" i="26"/>
  <c r="G13" i="26"/>
  <c r="F13" i="26"/>
  <c r="E13" i="26"/>
  <c r="D13" i="26"/>
  <c r="J12" i="26"/>
  <c r="J11" i="26"/>
  <c r="J10" i="26"/>
  <c r="J9" i="26"/>
  <c r="I7" i="26"/>
  <c r="H7" i="26"/>
  <c r="G7" i="26"/>
  <c r="F7" i="26"/>
  <c r="E7" i="26"/>
  <c r="D7" i="26"/>
  <c r="J15" i="26" l="1"/>
  <c r="I46" i="26"/>
  <c r="J40" i="26"/>
  <c r="E6" i="26"/>
  <c r="E5" i="26" s="1"/>
  <c r="J47" i="26"/>
  <c r="G6" i="26"/>
  <c r="G5" i="26" s="1"/>
  <c r="H6" i="26"/>
  <c r="H5" i="26" s="1"/>
  <c r="H67" i="26" s="1"/>
  <c r="H68" i="26" s="1"/>
  <c r="H71" i="26" s="1"/>
  <c r="J56" i="26"/>
  <c r="E67" i="26"/>
  <c r="E68" i="26" s="1"/>
  <c r="E71" i="26" s="1"/>
  <c r="G23" i="27"/>
  <c r="G22" i="27" s="1"/>
  <c r="G41" i="27" s="1"/>
  <c r="I6" i="26"/>
  <c r="I5" i="26" s="1"/>
  <c r="I67" i="26" s="1"/>
  <c r="I68" i="26" s="1"/>
  <c r="I71" i="26" s="1"/>
  <c r="L37" i="28"/>
  <c r="D6" i="26"/>
  <c r="D5" i="26" s="1"/>
  <c r="D67" i="26" s="1"/>
  <c r="D68" i="26" s="1"/>
  <c r="D71" i="26" s="1"/>
  <c r="F6" i="26"/>
  <c r="F5" i="26" s="1"/>
  <c r="J27" i="26"/>
  <c r="G18" i="27"/>
  <c r="C22" i="26"/>
  <c r="J22" i="26" s="1"/>
  <c r="C38" i="26"/>
  <c r="J38" i="26" s="1"/>
  <c r="C21" i="26"/>
  <c r="L32" i="28"/>
  <c r="F67" i="26"/>
  <c r="F68" i="26" s="1"/>
  <c r="F71" i="26" s="1"/>
  <c r="G67" i="26"/>
  <c r="G68" i="26" s="1"/>
  <c r="G71" i="26" s="1"/>
  <c r="J21" i="26"/>
  <c r="C8" i="26"/>
  <c r="C52" i="26"/>
  <c r="J52" i="26" s="1"/>
  <c r="G15" i="27" s="1"/>
  <c r="G13" i="27"/>
  <c r="J44" i="26"/>
  <c r="J46" i="26"/>
  <c r="G14" i="27" s="1"/>
  <c r="J60" i="26"/>
  <c r="L36" i="28" l="1"/>
  <c r="C36" i="26"/>
  <c r="L33" i="28"/>
  <c r="C14" i="26" s="1"/>
  <c r="C13" i="26" s="1"/>
  <c r="C20" i="26"/>
  <c r="G10" i="27" s="1"/>
  <c r="C7" i="26"/>
  <c r="J8" i="26"/>
  <c r="G11" i="27"/>
  <c r="J36" i="26"/>
  <c r="L47" i="28" l="1"/>
  <c r="G47" i="27" s="1"/>
  <c r="L39" i="28"/>
  <c r="J14" i="26"/>
  <c r="J20" i="26"/>
  <c r="J13" i="26"/>
  <c r="G8" i="27"/>
  <c r="G19" i="27"/>
  <c r="G7" i="27"/>
  <c r="C6" i="26"/>
  <c r="C5" i="26" s="1"/>
  <c r="J7" i="26"/>
  <c r="G6" i="27" l="1"/>
  <c r="G5" i="27" s="1"/>
  <c r="G40" i="27" s="1"/>
  <c r="G39" i="27" s="1"/>
  <c r="J6" i="26"/>
  <c r="J5" i="26" l="1"/>
  <c r="J67" i="26" s="1"/>
  <c r="J68" i="26" s="1"/>
  <c r="J71" i="26" s="1"/>
  <c r="C67" i="26"/>
  <c r="C68" i="26" s="1"/>
  <c r="C71" i="26" s="1"/>
  <c r="H6" i="20" l="1"/>
  <c r="G6" i="20"/>
  <c r="F6" i="20"/>
  <c r="E6" i="20"/>
  <c r="E7" i="22"/>
  <c r="H7" i="22"/>
  <c r="G7" i="22"/>
  <c r="F7" i="22"/>
  <c r="C5" i="17" l="1"/>
  <c r="D7" i="22" l="1"/>
  <c r="D6" i="20"/>
  <c r="D11" i="20"/>
  <c r="D13" i="22"/>
  <c r="D10" i="20"/>
  <c r="D12" i="22"/>
  <c r="D9" i="20"/>
  <c r="D10" i="22"/>
  <c r="D8" i="20"/>
  <c r="D9" i="22"/>
  <c r="D8" i="22"/>
  <c r="C6" i="20"/>
  <c r="C7" i="22"/>
  <c r="C10" i="20"/>
  <c r="C12" i="22"/>
  <c r="C9" i="20"/>
  <c r="C10" i="22"/>
  <c r="C7" i="20"/>
  <c r="C8" i="22"/>
  <c r="C7" i="7"/>
  <c r="C6" i="7"/>
  <c r="C5" i="7"/>
  <c r="B5" i="7"/>
  <c r="B7" i="22"/>
  <c r="A5" i="17"/>
  <c r="B5" i="17"/>
  <c r="R17" i="23" l="1"/>
  <c r="R16" i="23"/>
  <c r="R15" i="23"/>
  <c r="R1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A17" authorId="0" shapeId="0" xr:uid="{53F37845-18A7-422D-9EA2-A52F20A32E43}">
      <text>
        <r>
          <rPr>
            <b/>
            <sz val="9"/>
            <color indexed="81"/>
            <rFont val="Tahoma"/>
            <family val="2"/>
            <charset val="204"/>
          </rPr>
          <t xml:space="preserve">АХ2 хөтөлбөр бүрээр тооцоолон ангилсан дүнг бичнэ.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<sst xmlns="http://schemas.openxmlformats.org/spreadsheetml/2006/main" count="477" uniqueCount="331">
  <si>
    <t>·  </t>
  </si>
  <si>
    <t>Хуулийн заалт</t>
  </si>
  <si>
    <t>Хүрэх үр дүн</t>
  </si>
  <si>
    <t xml:space="preserve"> </t>
  </si>
  <si>
    <t>Зөрүү</t>
  </si>
  <si>
    <t>Төсөл</t>
  </si>
  <si>
    <t>Урсгал зардал</t>
  </si>
  <si>
    <t>Хөрөнгийн зардал</t>
  </si>
  <si>
    <t>Х1.</t>
  </si>
  <si>
    <t>Х2.</t>
  </si>
  <si>
    <t>Х3.</t>
  </si>
  <si>
    <t>Х4.</t>
  </si>
  <si>
    <t>Х5.</t>
  </si>
  <si>
    <t>Х6.</t>
  </si>
  <si>
    <t>Х7.</t>
  </si>
  <si>
    <t>Төл.</t>
  </si>
  <si>
    <t>Гүйц.</t>
  </si>
  <si>
    <t>ХБГ</t>
  </si>
  <si>
    <t xml:space="preserve">Төл. </t>
  </si>
  <si>
    <t xml:space="preserve">    Шилжүүлэг</t>
  </si>
  <si>
    <t xml:space="preserve">    Цалин, нэмэгдэл</t>
  </si>
  <si>
    <t xml:space="preserve">    Татаас</t>
  </si>
  <si>
    <t>Өөрийн орлого</t>
  </si>
  <si>
    <t>Төсвийн санхүүжилт</t>
  </si>
  <si>
    <t>Нийт шаардагдах төсөв</t>
  </si>
  <si>
    <t>Хn</t>
  </si>
  <si>
    <t>Хөтөлбөр 1:</t>
  </si>
  <si>
    <t>Хөтөлбөр 2:</t>
  </si>
  <si>
    <t>Хөтөлбөр 3:</t>
  </si>
  <si>
    <t>Хөтөлбөр 4:</t>
  </si>
  <si>
    <t>Зорилтот түвшин</t>
  </si>
  <si>
    <t xml:space="preserve">    Ажил олгогчоос НД төлөх шимтгэл</t>
  </si>
  <si>
    <t xml:space="preserve">    Бусдаар гүйцэтгүүлсэн ажил үйлчилгээ</t>
  </si>
  <si>
    <t xml:space="preserve">    Бараа, ажил үйлчилгээний бусад зардал</t>
  </si>
  <si>
    <t>Бараа ажил үйлчилгээний зардал</t>
  </si>
  <si>
    <t>Цалин, хөлс, нэмэгдэл урамшил</t>
  </si>
  <si>
    <t>Үндсэн цалин</t>
  </si>
  <si>
    <t>Нэмэгдэл</t>
  </si>
  <si>
    <t>Байр ашиглалттай холбоотой зардал</t>
  </si>
  <si>
    <t>Гэрэл, цахилгаан</t>
  </si>
  <si>
    <t>Түлш, халаалт</t>
  </si>
  <si>
    <t>Хангамж, бараа, материалын зардал</t>
  </si>
  <si>
    <t>Бичиг хэрэг</t>
  </si>
  <si>
    <t>Тээвэр, шатахуун</t>
  </si>
  <si>
    <t>Ном хэвлэл</t>
  </si>
  <si>
    <t>Бусдаар гүйцэтгүүлсэн ажил, бараа, үйлчилгээний төлбөр, хураамж</t>
  </si>
  <si>
    <t>Бусдаар гүйцэтгүүлсэн бусад нийтлэг ажил, бараа, үйлчилгээний төлбөр, хураамж</t>
  </si>
  <si>
    <t>Бараа ажил үйлчилгээний бусад зардал</t>
  </si>
  <si>
    <t>Татаас</t>
  </si>
  <si>
    <t>Төрийн өмчит байгууллагад олгох татаас</t>
  </si>
  <si>
    <t>Хувийн хэвшлийн байгууллагад олгох татаас</t>
  </si>
  <si>
    <t>Урсгал шилжүүлэг</t>
  </si>
  <si>
    <t>Засгийн газрын шилжүүлэг</t>
  </si>
  <si>
    <t>Засгийн газрын гадаад шилжүүлэг</t>
  </si>
  <si>
    <t>Засгийн газрын дотоод шилжүүлэг</t>
  </si>
  <si>
    <t>Бусад урсгал шилжүүлэг</t>
  </si>
  <si>
    <t>Нийгмийн даатгалын тэтгэвэр, тэтгэмж</t>
  </si>
  <si>
    <t>Нийгмийн халамжийн тэтгэвэр, тэтгэмж</t>
  </si>
  <si>
    <t>Барилга байгууламж</t>
  </si>
  <si>
    <t>Эргэж төлөгдөх төлбөрийг хассан цэвэр зээл</t>
  </si>
  <si>
    <t>Эргэж төлөгдөх зээл</t>
  </si>
  <si>
    <t>Гадаад санхүүгийн зээлээс санхүүжих</t>
  </si>
  <si>
    <t>Гадаадын төслийн зээлээс санхүүжих зээл</t>
  </si>
  <si>
    <t>Бусад санхүүжилт</t>
  </si>
  <si>
    <t>ТЕЗ-ийн хүрэх үр дүн</t>
  </si>
  <si>
    <t>Холбогдох ТХЗ</t>
  </si>
  <si>
    <t>ХХҮД 4.</t>
  </si>
  <si>
    <t>Хүрэх үр дүнгийн стратеги</t>
  </si>
  <si>
    <t>Гарц 1.2</t>
  </si>
  <si>
    <t>Гарц 4.2</t>
  </si>
  <si>
    <t>Гарц 1.1</t>
  </si>
  <si>
    <t>Гарц 2.2</t>
  </si>
  <si>
    <t>Гарц 3.1</t>
  </si>
  <si>
    <t>СУУРИЛСАН ТӨСВИЙН САНАЛЫН МАЯГТ</t>
  </si>
  <si>
    <t xml:space="preserve">ТОГТВОРТОЙ ХӨГЖЛИЙН ЗОРИЛГОТОЙ УЯЛДСАН ҮР ДҮНД  </t>
  </si>
  <si>
    <t>ГШҮ 4.1.2</t>
  </si>
  <si>
    <t>ГШҮ 4.2.1</t>
  </si>
  <si>
    <t>ГШҮ 4.2.2</t>
  </si>
  <si>
    <t>Тодорхойлолт</t>
  </si>
  <si>
    <t>Шалгуур үзүүлэлт</t>
  </si>
  <si>
    <t xml:space="preserve">Хүрэх үр дүн, гарц </t>
  </si>
  <si>
    <t>Гарц 2.1</t>
  </si>
  <si>
    <t>ХХҮДШҮ 4.1</t>
  </si>
  <si>
    <t>ТЕЗ-ийн нийт төсөв</t>
  </si>
  <si>
    <t>Санхүүжүүлэх эх үүсвэр</t>
  </si>
  <si>
    <t>Хамрах хүрээ</t>
  </si>
  <si>
    <t>Хүйсийн ангилал</t>
  </si>
  <si>
    <t>Хөтөлбөрийн үр шим хүртэгчид</t>
  </si>
  <si>
    <t>ТЕЗ-ын хүрэх гол үр дүн</t>
  </si>
  <si>
    <t>Нэг удаагийн шинжтэй</t>
  </si>
  <si>
    <t xml:space="preserve"> ТЕЗ-ийн хүрэх үр дүнгийн шалгуур үзүүлэлт</t>
  </si>
  <si>
    <t xml:space="preserve">Хэрэгжүүлэх хөтөлбөрийн хүрэх үр дүн, гарц </t>
  </si>
  <si>
    <t>Эдийн засгийн ангилалын код</t>
  </si>
  <si>
    <t>Эдийн засгийн ангилал</t>
  </si>
  <si>
    <t>ТЕЗ-ийн нийт төсөв (хөтөлбөрөөр)</t>
  </si>
  <si>
    <t>Үзүүлэлт</t>
  </si>
  <si>
    <t>ТЕЗ эрхлэх асуудлын хүрээ</t>
  </si>
  <si>
    <t>Дунд хугацааны бодлогын бичиг баримтын холбогдох заалт</t>
  </si>
  <si>
    <t>А. ТЕЗ-ийн хүрэх үр дүн</t>
  </si>
  <si>
    <t>Б. Төсвийн хөтөлбөрийн хүрэх үр дүн</t>
  </si>
  <si>
    <t>Асуудал/хэрэгцээ, шалтгаан, уялдаа холбооны шинжилгээ</t>
  </si>
  <si>
    <t>Хэмжих нэгж</t>
  </si>
  <si>
    <t>Суурь түвшин</t>
  </si>
  <si>
    <t>Оролцогч талууд</t>
  </si>
  <si>
    <t>ТЕЗ-ийн шийдвэрлэх асуудал/ хэрэгцээ</t>
  </si>
  <si>
    <t>Шалтгаан</t>
  </si>
  <si>
    <t>Төсвийн хөтөлбөрийн  
код</t>
  </si>
  <si>
    <t xml:space="preserve">Төсвийн хөтөлбөр </t>
  </si>
  <si>
    <t>Төсвийн 
хөтөлбөрийн 
хүрээнд шийдвэрлэх асуудал</t>
  </si>
  <si>
    <t>Стратеги (арга зам)</t>
  </si>
  <si>
    <t>Зорилтот бүлэг</t>
  </si>
  <si>
    <t xml:space="preserve">МУХТЖҮЧ: Зорилт 2.6.Хөдөлмөрийн зах зээлийн тэнцвэрт байдлыг хангах, хэрэгцээнд суурилсан хөдөлмөрийн хөлс, урамшууллын оновчтой тогтолцоог бэхжүүлнэ:
</t>
  </si>
  <si>
    <t>Хөдөлмөрийн зах зээлийн эрэлт нийлүүлэлт нийцэхгүй байна. (Хөдөлмөр эрхлэлтийн салбарын зарлагын тойм шинжилгээ, 2021 он)</t>
  </si>
  <si>
    <t>ХЭ-ийн үйлчилгээ, арга хэмжээ иргэдийн хэрэгцээнд нийцсэн, оновчтой, чанартай болгох</t>
  </si>
  <si>
    <t>ТЕЗХҮД 1. Эдийн засгийн өсөлтийг дэмжихэд чиглэсэн хөдөлмөрийн бодлого сайжирсан байна</t>
  </si>
  <si>
    <t xml:space="preserve">ШҮ 1.1.  Бодлогын хэрэгжилтийн суурь үнэлгээний дүн </t>
  </si>
  <si>
    <t>Хувь</t>
  </si>
  <si>
    <t>...</t>
  </si>
  <si>
    <t xml:space="preserve">Хөдөлмөр эрхлэлтийг дэмжих </t>
  </si>
  <si>
    <t xml:space="preserve">Хэрэгцээ шаардлагыг нь тодорхойлох </t>
  </si>
  <si>
    <t>ХХҮД 1. Үйлчилгээ, арга хэмжээнд хамрагдсанаар ажилтай болсон иргэдийн тоо нэмэгдсэн байна.</t>
  </si>
  <si>
    <t>Хүний  тоо</t>
  </si>
  <si>
    <t>Хөдөлмөр эрхлэхэд бэрхшээлтэй байгаа хөдөлмөрийн насны иргэд</t>
  </si>
  <si>
    <t>хувь</t>
  </si>
  <si>
    <t>(-)</t>
  </si>
  <si>
    <t>Ахмадын хөдөлмөр эрхлэлт хангалтгүй</t>
  </si>
  <si>
    <t xml:space="preserve"> Үйлчилгээ, арга хэмжээ (хөтөлбөрүүдийн арга хэмжээ), оновчгүй</t>
  </si>
  <si>
    <t xml:space="preserve">Боломжит үйлчилгээнээс хэрэгцээнд тохируулан санал болгох </t>
  </si>
  <si>
    <t>хүн</t>
  </si>
  <si>
    <t>Залуучууд</t>
  </si>
  <si>
    <t>ХЭ-ийн түр сургалтын чанар хангалтгүй</t>
  </si>
  <si>
    <t>Гарц 1.2 ХЗЗ-ийн эрэлтэд нийцсэн чанартай, үр дүнд чиглэсэн, тогтвортой үйлчилгээ, арга хэмжээг шинэчлэн хэрэгжүүлсэн байна</t>
  </si>
  <si>
    <t>Ахмад настан</t>
  </si>
  <si>
    <t>Бүтцийн, түр ажилгүйдэлд өртсөн эсвэл хөдөлмөрийн зах зээлд оролцоход бэлэн ажил хайгчид чиглэсэн үйлчилгээ, арга хэмжээ дутмаг</t>
  </si>
  <si>
    <t>ХЭДС</t>
  </si>
  <si>
    <t>санхүүжилтийн арга хэлбэр оновчгүй (ХӨДӨЛМӨР ЭРХЛЭЛТИЙГ
ДЭМЖИХ БОДЛОГО, ҮЙЛ АЖИЛЛАГАА, 
САНХҮҮЖИЛТИЙН ӨНӨӨГИЙН 
БАЙДАЛД ХИЙСЭН ДҮН ШИНЖИЛГЭЭ, 2021)</t>
  </si>
  <si>
    <t>ХЭ дэмжих үйлчилгээний жишиг тариф бодитой бус- бага</t>
  </si>
  <si>
    <t>ХБИ</t>
  </si>
  <si>
    <t>ХЭД хөтөлбөр, үйлчилгээ, арга хэмжээг тогтворгүй, жил бүр шинэчлэн баталдаг</t>
  </si>
  <si>
    <t>Гарц 1.3 Хөдөлмөр эрхлэлтийн үйл ажиллагаанд оролцогч бусад талын оролцоог нэмэгдүүлэх (PPP)</t>
  </si>
  <si>
    <t>Хэрэгжилтийн үнэлгээ</t>
  </si>
  <si>
    <t>Хөгжлийн бэрхшээлтэй иргэдийн хөдөлмөр эрхлэлт хангалтгүй</t>
  </si>
  <si>
    <t>Хамрагдсан салбарын тоо</t>
  </si>
  <si>
    <t>Бүтцийн ажилгүйдэлд өртсөн хүмүүс</t>
  </si>
  <si>
    <t>нэмэх</t>
  </si>
  <si>
    <t>Хөдөлмөрийн зах зээлийн Бодлого удирдлага</t>
  </si>
  <si>
    <t>Ажил олгогчид</t>
  </si>
  <si>
    <t xml:space="preserve">ХЗЗ-ийн өөрчлөлтийг мэдэрдэггүй </t>
  </si>
  <si>
    <t xml:space="preserve">ХЗЗ-ийн ирээдүйн чиг хандлагыг урьдчилан тооцох чадваргүй </t>
  </si>
  <si>
    <t>Хувийн хөдөлмөрийн бирж</t>
  </si>
  <si>
    <t>Хөдөлмөрийн салбарын (бүх салбарыг хамарсан) нэгдсэн мэдээллийн (дотогш, гадагш) урсгал, зохицуулалт сул</t>
  </si>
  <si>
    <t>Хөдөлмөр эрхлэлтийг нэмэгдүүлэх, ажилгүйдлийг багасгах, ядуурлыг бууруулах бодлого;</t>
  </si>
  <si>
    <t>Хөдөлмөрийн насны ажил хайж буй иргэд</t>
  </si>
  <si>
    <t xml:space="preserve"> Ажил мэргэжлээ солих сонирхолтой хөдөлмөрийн насны иргэд</t>
  </si>
  <si>
    <t>Хөдөлмөр халамжийн газар, харьяа орон нутгийн хэлтэс</t>
  </si>
  <si>
    <t>Хувиараа хөдөлмөр эрхлэх сонирхолтой иргэд</t>
  </si>
  <si>
    <t>Салбарын яамд</t>
  </si>
  <si>
    <t>ХЭ-ийг дэмжих  бодлогыг хэрэгжүүлэх үйл ажиллагаа оновчгүй, хүртээмжгүй</t>
  </si>
  <si>
    <t>Ажил мэргэжлийн ирээдүйн чиг хандлагын болон шаардагдах ур чадварын тухай мэдээлэл хангалтгүй</t>
  </si>
  <si>
    <t>Иргэдийн ур чадвар хөдөлмөрийн зах зээлийн эрэлтэд нийцээгүй</t>
  </si>
  <si>
    <t>Үйлчилгээ чанаргүй, оновчгүй (ХӨДӨЛМӨР ЭРХЛЭЛТИЙГ
ДЭМЖИХ БОДЛОГО, ҮЙЛ АЖИЛЛАГАА, 
САНХҮҮЖИЛТИЙН ӨНӨӨГИЙН 
БАЙДАЛД ХИЙСЭН ДҮН ШИНЖИЛГЭЭ, 2021)</t>
  </si>
  <si>
    <t>Эдийн засгийн өсөлтийг дэмжихэд хөдөлмөрийн бодлого чиглээгүй</t>
  </si>
  <si>
    <t>Хөдөлмөрийн эрхлэлтийг дэмжих өнөөгийн бодлого оновчгүй</t>
  </si>
  <si>
    <t xml:space="preserve">Хуулийн үр дүн, хэрэгжилтийг хянах, үнэлэх механизм сул </t>
  </si>
  <si>
    <t>Хөдөлмөрийн зах зээлд оролцогчдыг дэмжих шаардлагатай зохицуулалт хийх</t>
  </si>
  <si>
    <t>Бодлого, хуулийн хэрэгжилт, төсвийн хөтөлбөрийн хэрэгжилтийг үнэлэх нэгдсэн системтэй бүрдүүлэх</t>
  </si>
  <si>
    <t>Ажлын хүснэгт 2: ТЕЗ-ийн хэрэгжүүлэх хөтөлбөрийн төсвийн суурь тооцоо</t>
  </si>
  <si>
    <t>Төсвийн хөтөлбөрийн код</t>
  </si>
  <si>
    <t>Арга хэмжээ</t>
  </si>
  <si>
    <t>Ажилбар</t>
  </si>
  <si>
    <t>Орц</t>
  </si>
  <si>
    <t>Нэгжийн өртөг /төгрөг/</t>
  </si>
  <si>
    <t>Тоо хэмжээ</t>
  </si>
  <si>
    <t>Нийт зардал /төгрөг/</t>
  </si>
  <si>
    <t>Нэр</t>
  </si>
  <si>
    <t>Хэрэгжих хугацаа</t>
  </si>
  <si>
    <t xml:space="preserve">Эхлэх </t>
  </si>
  <si>
    <t>Дуусах</t>
  </si>
  <si>
    <t>Гарц 2.1: Идэвхитэй ажил хайгч иргэдийн хөдөлмөр эрхлэлтийн ур чадвар, хэрэгцээ шаардлагыг үнэлэх сайн арга хэрэгслийг нэвтрүүлсэн байна.</t>
  </si>
  <si>
    <t xml:space="preserve">Үнэлгээний арга аргачлал загвар гаргах турших сайжруулах </t>
  </si>
  <si>
    <t>Арга аргачлалаа боловсруулах</t>
  </si>
  <si>
    <t>Ажлын Хүн/өдөр - 15 хоног - 10 хүн</t>
  </si>
  <si>
    <t>хүн/цаг</t>
  </si>
  <si>
    <t>Цалин</t>
  </si>
  <si>
    <t>Бичиг хэрэг: 2022 оны тодотгол</t>
  </si>
  <si>
    <t>1 хүний дундаж</t>
  </si>
  <si>
    <t xml:space="preserve"> Санал авах, </t>
  </si>
  <si>
    <t>Ажлын Хүн/өдөр - 2 хоног - 3 хүн</t>
  </si>
  <si>
    <t xml:space="preserve">Бичиг хэрэг: </t>
  </si>
  <si>
    <t>pack</t>
  </si>
  <si>
    <t>Хэлэлцүүлэх - 12 удаа</t>
  </si>
  <si>
    <t>Ажлын Хүн/өдөр - 2 хоног - 12 хүн, 2 хүн - 15 хоног</t>
  </si>
  <si>
    <t>Томилолтын  зардал -2 хүн - 2 хоног /Төв,Баянчандмань</t>
  </si>
  <si>
    <t>хүн/өдөр-сум</t>
  </si>
  <si>
    <t>Дотоод албан томилолт</t>
  </si>
  <si>
    <t>тээвэр</t>
  </si>
  <si>
    <t xml:space="preserve"> Үнэлгээний арга, аргачлал, маягт загварыг хэвлүүлэх</t>
  </si>
  <si>
    <t>Хэвлэлийн зардал - 12нүүр - 1000 хувь (6 цэгт турших) - С</t>
  </si>
  <si>
    <t>1 хуудас (2 нүүр хэвлэл)</t>
  </si>
  <si>
    <t xml:space="preserve"> Үнэлгээ хийх</t>
  </si>
  <si>
    <t xml:space="preserve">Өдөрт дунджаар 1 хүн 6 хүнд үнэлгээ хийнэ 900 хүнд хийнэ - 
Ажлын Хүн/өдөр - 14 хоног - 12 хүн
</t>
  </si>
  <si>
    <t xml:space="preserve"> Аргачлал маягт зааврын техникийн хэлэлцүүлэг</t>
  </si>
  <si>
    <t>Ажлын Хүн/өдөр - 3 хоног - 15 хүн</t>
  </si>
  <si>
    <t xml:space="preserve">Олон нийтийн санал авах, саналыг тусгах (50 хүн) </t>
  </si>
  <si>
    <t>Ажлын Хүн/өдөр -  5хоног - 2 хүн</t>
  </si>
  <si>
    <t xml:space="preserve">Батлуулах </t>
  </si>
  <si>
    <t>Ажлын Хүн/өдөр - 3 хоног - 5 хүн</t>
  </si>
  <si>
    <t xml:space="preserve">Сургалт </t>
  </si>
  <si>
    <t xml:space="preserve"> Сургалтын бэлтгэл хийх</t>
  </si>
  <si>
    <t xml:space="preserve">Бичиг хэрэг: Сур.мат багц - 23780 MNT </t>
  </si>
  <si>
    <t>багц</t>
  </si>
  <si>
    <t>Сургалт: 800 хүнийг 3 өдрийн 1 удаагийн сургалт</t>
  </si>
  <si>
    <t>ЗБ хийсэн Сургагч багш: Ажлын Хүн/өдөр - 4 хоног 18 хүн</t>
  </si>
  <si>
    <t xml:space="preserve">Чиглүүлэх сургалт: 21 аймаг 9 дүүрэг - 31 цэгт </t>
  </si>
  <si>
    <t xml:space="preserve">Ажлын Хүн/өдөр - 31 хоног - 5 хүн, </t>
  </si>
  <si>
    <t xml:space="preserve">Шатахуун  </t>
  </si>
  <si>
    <t>21 аймаг</t>
  </si>
  <si>
    <t xml:space="preserve">томилолтын зардал - </t>
  </si>
  <si>
    <t>хоног</t>
  </si>
  <si>
    <t xml:space="preserve">Нэг удаагийн шинжтэй </t>
  </si>
  <si>
    <t>Шинээр хэрэгжих</t>
  </si>
  <si>
    <t>Урт хугацааны шинжтэй</t>
  </si>
  <si>
    <t>Хөтөлбөр 2 дүн</t>
  </si>
  <si>
    <t>Үндэсний болон салбарын бодлогын баримт бичгийн холбогдох зорилго, зорилт</t>
  </si>
  <si>
    <t>Хөтөлбөрийн хүрэх үр дүнгийн болон гарцын шалгуур үзүүлэлт</t>
  </si>
  <si>
    <t xml:space="preserve">Зорилго, зорилтод хүрэхэд оролцогч талуудад тулгарч буй асуудал/хэрэгцээ (Нотолгоо, үндэслэл) </t>
  </si>
  <si>
    <t xml:space="preserve">Бүтээгдэхүүн\гарц </t>
  </si>
  <si>
    <t>Бүтээгдэхүүн/ гарц</t>
  </si>
  <si>
    <t>Зориулалт, арга хэмжээний  код</t>
  </si>
  <si>
    <t>Код</t>
  </si>
  <si>
    <t>Зардлын эдийн засгийн ангилал</t>
  </si>
  <si>
    <t>Ажлын хүснэгт 1. ТЕЗ-ийн хүрэх үр дүн, түүний хангахад чиглэсэн хөтөлбөрийн хүрэх үр дүн тодорхойлох</t>
  </si>
  <si>
    <t>Гарц 1.3</t>
  </si>
  <si>
    <t>Хөтөлбөр 1. Хөдөлмөр эрхлэлтийг дэмжих</t>
  </si>
  <si>
    <t>1.1.1 .Ядуурлын олон улсын түвшнээс доогуур амьжиргаатай хүн амын эзлэх хувь, хүйс, насны бүлэг, ажил эрхлэлтийн байдал, байршлаар</t>
  </si>
  <si>
    <t>ХХҮД 2.</t>
  </si>
  <si>
    <t>ХХҮДШҮ 2.1</t>
  </si>
  <si>
    <t>ГШҮ 2.1.1</t>
  </si>
  <si>
    <t>ГШҮ 2.1.2</t>
  </si>
  <si>
    <t>ГШҮ 2.2.1</t>
  </si>
  <si>
    <t>ГШҮ 2.2.2</t>
  </si>
  <si>
    <t>ХХҮДШҮ 3.1</t>
  </si>
  <si>
    <t>ХХҮД 3.</t>
  </si>
  <si>
    <t>Гарц 3.2</t>
  </si>
  <si>
    <t>ГШҮ 3.1.1</t>
  </si>
  <si>
    <t>ГШҮ 3.1.2</t>
  </si>
  <si>
    <t>ГШҮ 3.2.1</t>
  </si>
  <si>
    <t>ГШҮ 3.2.2</t>
  </si>
  <si>
    <t>Гарц 4.1</t>
  </si>
  <si>
    <t xml:space="preserve">ГШҮ 4.1.1 </t>
  </si>
  <si>
    <t xml:space="preserve"> Холбогдох ТХЗ</t>
  </si>
  <si>
    <t>Бодлогын чиг үүрэг</t>
  </si>
  <si>
    <t>Холбогдох хөтөлбөр</t>
  </si>
  <si>
    <t>хүн амын хөгжлийн бодлого, төлөвлөлтийн асуудал;</t>
  </si>
  <si>
    <t>нийгмийн халамжийн бодлого;</t>
  </si>
  <si>
    <t>нийгмийн даатгалын бодлого</t>
  </si>
  <si>
    <t>хүүхэд, залуучууд, эмэгтэйчүүд, ахмадын болон гэр бүлийн хөгжлийн асуудал;</t>
  </si>
  <si>
    <t>Хүүхдийн хөгжил хамгаалал
Ахмад нстны хөгжил хамгаалал 
Залуучууд болон оюутнууд</t>
  </si>
  <si>
    <t>хөгжлийн бэрхшээлтэй иргэдийн хөгжлийн асуудал;</t>
  </si>
  <si>
    <t>хөдөлмөр эрхлэлтийг нэмэгдүүлэх, ажилгүйдлийг багасгах, ядуурлыг бууруулах бодлого;</t>
  </si>
  <si>
    <t>хөдөлмөрийн нөхцөл, ажиллагчдын цалин, амьдралын өртгийн талаарх асуудал;</t>
  </si>
  <si>
    <t>хөдөлмөрийн харилцаа, Засгийн газар, эзэд, Үйлдвэрчний эвлэлийн гурван талт түншлэл, хөдөлмөрийн хамтын маргааны зохицуулалтын асуудал;</t>
  </si>
  <si>
    <t>хөдөлмөрийн зах зээлийн зохицуулалт;</t>
  </si>
  <si>
    <t>хөдөлмөрийн биржийн асуудал;</t>
  </si>
  <si>
    <t>Монгол Улсад хөдөлмөр эрхэлж байгаа гадаадын иргэний асуудал;</t>
  </si>
  <si>
    <t>гадаадад ажиллах хүч гаргах асуудал;</t>
  </si>
  <si>
    <t>Нийгмийн халамж</t>
  </si>
  <si>
    <t>Нийгмийн даатгал</t>
  </si>
  <si>
    <t xml:space="preserve">Хөгжлийн бэрхшээлтэй иргэдийн хөгжил хамгаалал </t>
  </si>
  <si>
    <t xml:space="preserve">Хөдөлмөр эрхлэлтийн бодлого удирдлага </t>
  </si>
  <si>
    <t>Суурь түвшин 2022</t>
  </si>
  <si>
    <t>Хөтөлбөр 1</t>
  </si>
  <si>
    <t>Хөтөлбөр2</t>
  </si>
  <si>
    <t>Хөтөлбөр 3</t>
  </si>
  <si>
    <t>Хөтөлбөр 4</t>
  </si>
  <si>
    <t>Хөтөлбөр 5</t>
  </si>
  <si>
    <t>Хөтөлбөр 6</t>
  </si>
  <si>
    <t>Унаа хоолны хөнгөлөлт</t>
  </si>
  <si>
    <t>Урамшуулал</t>
  </si>
  <si>
    <t>Гэрээт ажлын хөлс</t>
  </si>
  <si>
    <t>Ажил олгогчоос нийгмийн даатгалд төлөх шимтгэл</t>
  </si>
  <si>
    <t>Цэвэр, бохир ус</t>
  </si>
  <si>
    <t>Байрны түрээс</t>
  </si>
  <si>
    <t>Шуудан холбоо, интернетийн төлбөр</t>
  </si>
  <si>
    <t>Ном, хэвлэл</t>
  </si>
  <si>
    <t>Хог хаягдал зайлуулах, хортон мэрэгчдийн устгал</t>
  </si>
  <si>
    <t>Бага үнэтэй, түргэн элэгдэх, ахуйн эд зүйлс</t>
  </si>
  <si>
    <t>Нормативт зардал</t>
  </si>
  <si>
    <t>Эм, бэлдмэл, эмнэлэгийн хэрэгсэл</t>
  </si>
  <si>
    <t>Хоол, хүнс</t>
  </si>
  <si>
    <t>Нормын хувцас, зөөлөн эдлэл</t>
  </si>
  <si>
    <t>Эд хогшил, урсгал зардал</t>
  </si>
  <si>
    <t>Багаж техник, хэрэгсэл</t>
  </si>
  <si>
    <t>Тавилга</t>
  </si>
  <si>
    <t>Хөдөлмөр хамгааллын хэрэгсэл</t>
  </si>
  <si>
    <t>Урсгал засвар</t>
  </si>
  <si>
    <t>Томилолт, зочны зардал</t>
  </si>
  <si>
    <t>Гадаад албан томилолт</t>
  </si>
  <si>
    <t>Зочин, төлөөлөгч хүлээн авах</t>
  </si>
  <si>
    <t>Хувийн өмчит байгууллагад олгох татаас</t>
  </si>
  <si>
    <t>Хөтөлбөр 1 дүн</t>
  </si>
  <si>
    <t xml:space="preserve">    Байр ашиглалттай холбоотой зардал</t>
  </si>
  <si>
    <t xml:space="preserve">    Хангамж, бараа, материалын зардал</t>
  </si>
  <si>
    <t xml:space="preserve">    Дотоод албан томилолт</t>
  </si>
  <si>
    <t xml:space="preserve">Шинээр хэрэгжих </t>
  </si>
  <si>
    <t xml:space="preserve">Томилолтын зардал </t>
  </si>
  <si>
    <t>ТӨСВИЙН ЕРӨНХИЙЛӨН ЗАХИРАГЧ: ХНХСайд</t>
  </si>
  <si>
    <t>Монгол улсын Засгийн газрын тухай хууль, 5.20 дах зүйл</t>
  </si>
  <si>
    <t xml:space="preserve">ГШҮ 1.1.1 Нийт албан хаагчид сургалтанд хамрагдаж, ур чадварын сертификаттай болсон
</t>
  </si>
  <si>
    <t>ГШҮ 1.1.2: e-job хэрэглэгчдийн тоо</t>
  </si>
  <si>
    <t xml:space="preserve">ГШҮ 1.3.1Салбар бүрийн хүний нөөцийн хэрэгцээний мэдээлэл тогтмол ирүүлдэг журам батлагдсан
</t>
  </si>
  <si>
    <t>ГШҮ 1.3.2 Салбар бүрийн хүний нөөцийн хэрэгцээний тогтсон мэдээ /жил бүр/</t>
  </si>
  <si>
    <t>ХХҮДШҮ 1.1. Үнэлгээ хийлгэн, үйлчилгээ, арга хэмжээнд хамрагдаж 6-аас дээш сарын хугацаанд НДШ төлсөн иргэдийн тоо</t>
  </si>
  <si>
    <t>Хөтөлбөр 2</t>
  </si>
  <si>
    <t>ТЕЗХҮД код</t>
  </si>
  <si>
    <t>ТЕЗХҮД 1</t>
  </si>
  <si>
    <r>
      <t xml:space="preserve">ХХҮД </t>
    </r>
    <r>
      <rPr>
        <b/>
        <sz val="11"/>
        <color theme="1"/>
        <rFont val="Arial"/>
        <family val="2"/>
      </rPr>
      <t>1</t>
    </r>
  </si>
  <si>
    <r>
      <t>ХХҮД</t>
    </r>
    <r>
      <rPr>
        <b/>
        <sz val="11"/>
        <color theme="1"/>
        <rFont val="Arial"/>
        <family val="2"/>
      </rPr>
      <t xml:space="preserve"> 2</t>
    </r>
  </si>
  <si>
    <r>
      <t>ХХҮД</t>
    </r>
    <r>
      <rPr>
        <b/>
        <sz val="11"/>
        <color theme="1"/>
        <rFont val="Arial"/>
        <family val="2"/>
      </rPr>
      <t xml:space="preserve"> 3</t>
    </r>
  </si>
  <si>
    <r>
      <t>ХХҮД</t>
    </r>
    <r>
      <rPr>
        <b/>
        <sz val="11"/>
        <color theme="1"/>
        <rFont val="Arial"/>
        <family val="2"/>
      </rPr>
      <t xml:space="preserve"> 1</t>
    </r>
  </si>
  <si>
    <t>ГШҮ 1.2.1 Шинэчилсэн үйлчилгээ арга хэмжээнд хамрагдсан хүний тоо (зорилтот бүлгээр)</t>
  </si>
  <si>
    <t>НДШ</t>
  </si>
  <si>
    <t>1. ТЕЗ-ийн эрхлэх үндсэн асуудлын хүрээ</t>
  </si>
  <si>
    <t xml:space="preserve">2. Үндэсний болон салбарын дунд хугацааны бодлогын баримт бичигт тусгасан зорилго, зорилт болон ТЕЗ-ийн хүрэх үр дүнгийн уялдаа </t>
  </si>
  <si>
    <t xml:space="preserve">3. ТЕЗ-ийн хүрэх үр дүн, түүнийг хангахад чиглэсэн хөтөлбөрийн хүрэх үр дүн, гарц, тэдгээрийн шалгуур үзүүлэлт </t>
  </si>
  <si>
    <t>4. ТЕЗ-ийн хүрэх үр дүнг хангахад чиглэсэн стратеги</t>
  </si>
  <si>
    <t>5.1. ТЕЗ-ийн Үр дүнд суурилсан 2023 оны төсвийн санал \эдийн засгийн дэлгэрэнгүй ангиллаар\</t>
  </si>
  <si>
    <t>5.2 ТЕЗ-ийн дунд хугацааны төсвийн санал /хөтөлбөр болон эдийн засгийн томсгосон ангиллаар/</t>
  </si>
  <si>
    <t>6. ТЕЗ-ийн хэрэгжүүлэх хөтөлбөрийн хүрэх үр дүнгийн ХШ-ний  төлөвлөгөө (хөтөлбөрөөр)</t>
  </si>
  <si>
    <t>Идэвхтэй ажил хайгч иргэдийн хөдөлмөр эрхлэх хэрэгцээг илрүүлж чадахгүй байна</t>
  </si>
  <si>
    <t>Гарц 1.1 Идэвхтэй ажил хайгч иргэдийн хөдөлмөр эрхлэлтийн ур чадвар, хэрэгцээ шаардлагыг үнэлэх сайн арга хэрэгслийг нэвтрүүлсэн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</si>
</sst>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_-* #,##0.0_-;\-* #,##0.0_-;_-* &quot;-&quot;_-;_-@_-"/>
    <numFmt numFmtId="167" formatCode="_(* #,##0_);_(* \(#,##0\);_(* &quot;-&quot;??_);_(@_)"/>
  </numFmts>
  <fonts count="46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0"/>
      <color rgb="FF0033CC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Arial"/>
      <family val="2"/>
    </font>
    <font>
      <b/>
      <sz val="20"/>
      <color rgb="FF0000FF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u/>
      <sz val="16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4"/>
      <color rgb="FF33333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6" fillId="0" borderId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330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10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7" fillId="4" borderId="1" xfId="0" applyFont="1" applyFill="1" applyBorder="1" applyAlignment="1">
      <alignment wrapText="1"/>
    </xf>
    <xf numFmtId="0" fontId="15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7" borderId="0" xfId="0" applyFill="1" applyBorder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6" fillId="0" borderId="0" xfId="0" applyFont="1"/>
    <xf numFmtId="0" fontId="27" fillId="0" borderId="0" xfId="0" applyFont="1" applyAlignment="1">
      <alignment horizontal="right" vertical="center"/>
    </xf>
    <xf numFmtId="0" fontId="17" fillId="0" borderId="0" xfId="0" applyFont="1"/>
    <xf numFmtId="0" fontId="28" fillId="0" borderId="0" xfId="0" applyFont="1"/>
    <xf numFmtId="0" fontId="30" fillId="0" borderId="0" xfId="0" applyFont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/>
    </xf>
    <xf numFmtId="0" fontId="6" fillId="0" borderId="1" xfId="0" applyFont="1" applyBorder="1" applyAlignment="1"/>
    <xf numFmtId="0" fontId="6" fillId="0" borderId="1" xfId="0" applyFont="1" applyBorder="1"/>
    <xf numFmtId="0" fontId="29" fillId="0" borderId="1" xfId="0" applyFont="1" applyBorder="1" applyAlignment="1"/>
    <xf numFmtId="0" fontId="9" fillId="0" borderId="1" xfId="0" applyFont="1" applyBorder="1"/>
    <xf numFmtId="0" fontId="31" fillId="1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/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2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4" fillId="0" borderId="0" xfId="0" applyFont="1"/>
    <xf numFmtId="0" fontId="10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/>
    </xf>
    <xf numFmtId="0" fontId="17" fillId="0" borderId="0" xfId="4" applyFont="1" applyAlignment="1">
      <alignment wrapText="1"/>
    </xf>
    <xf numFmtId="0" fontId="17" fillId="0" borderId="0" xfId="4" applyFont="1" applyAlignment="1">
      <alignment vertical="center"/>
    </xf>
    <xf numFmtId="0" fontId="17" fillId="0" borderId="0" xfId="4" applyFont="1" applyAlignment="1">
      <alignment vertical="center" wrapText="1"/>
    </xf>
    <xf numFmtId="0" fontId="17" fillId="4" borderId="4" xfId="4" applyFont="1" applyFill="1" applyBorder="1" applyAlignment="1">
      <alignment horizontal="center" vertical="center" wrapText="1"/>
    </xf>
    <xf numFmtId="0" fontId="17" fillId="4" borderId="3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0" fontId="6" fillId="4" borderId="1" xfId="4" quotePrefix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vertical="top" wrapText="1"/>
    </xf>
    <xf numFmtId="0" fontId="17" fillId="0" borderId="4" xfId="4" applyFont="1" applyBorder="1" applyAlignment="1">
      <alignment vertical="top" wrapText="1"/>
    </xf>
    <xf numFmtId="0" fontId="17" fillId="0" borderId="1" xfId="4" applyFont="1" applyBorder="1" applyAlignment="1">
      <alignment vertical="center" wrapText="1"/>
    </xf>
    <xf numFmtId="49" fontId="9" fillId="0" borderId="1" xfId="4" applyNumberFormat="1" applyFont="1" applyBorder="1" applyAlignment="1">
      <alignment vertical="center" wrapText="1"/>
    </xf>
    <xf numFmtId="0" fontId="9" fillId="0" borderId="1" xfId="4" applyFont="1" applyBorder="1" applyAlignment="1">
      <alignment horizontal="left" vertical="center" wrapText="1"/>
    </xf>
    <xf numFmtId="0" fontId="17" fillId="0" borderId="1" xfId="4" applyFont="1" applyBorder="1" applyAlignment="1">
      <alignment wrapText="1"/>
    </xf>
    <xf numFmtId="0" fontId="5" fillId="0" borderId="1" xfId="5" applyBorder="1" applyAlignment="1">
      <alignment vertical="center" wrapText="1"/>
    </xf>
    <xf numFmtId="0" fontId="6" fillId="0" borderId="1" xfId="4" applyFont="1" applyBorder="1" applyAlignment="1">
      <alignment vertical="top" wrapText="1"/>
    </xf>
    <xf numFmtId="0" fontId="6" fillId="0" borderId="1" xfId="4" applyFont="1" applyBorder="1" applyAlignment="1">
      <alignment vertical="center" wrapText="1"/>
    </xf>
    <xf numFmtId="0" fontId="6" fillId="0" borderId="1" xfId="4" applyFont="1" applyBorder="1" applyAlignment="1">
      <alignment wrapText="1"/>
    </xf>
    <xf numFmtId="0" fontId="6" fillId="0" borderId="0" xfId="4" applyFont="1" applyAlignment="1">
      <alignment wrapText="1"/>
    </xf>
    <xf numFmtId="0" fontId="17" fillId="0" borderId="1" xfId="4" applyFont="1" applyBorder="1" applyAlignment="1">
      <alignment horizontal="center" vertical="center" wrapText="1"/>
    </xf>
    <xf numFmtId="0" fontId="5" fillId="0" borderId="0" xfId="4" applyAlignment="1">
      <alignment horizontal="center" vertical="center" wrapText="1"/>
    </xf>
    <xf numFmtId="0" fontId="5" fillId="0" borderId="0" xfId="4"/>
    <xf numFmtId="0" fontId="17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wrapText="1"/>
    </xf>
    <xf numFmtId="0" fontId="17" fillId="0" borderId="0" xfId="4" applyFont="1"/>
    <xf numFmtId="0" fontId="9" fillId="0" borderId="1" xfId="0" applyFont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5" fillId="0" borderId="0" xfId="4" applyAlignment="1">
      <alignment horizontal="center" vertical="center" wrapText="1"/>
    </xf>
    <xf numFmtId="0" fontId="4" fillId="0" borderId="1" xfId="5" applyFont="1" applyBorder="1" applyAlignment="1">
      <alignment vertical="center" wrapText="1"/>
    </xf>
    <xf numFmtId="0" fontId="39" fillId="8" borderId="2" xfId="0" applyFont="1" applyFill="1" applyBorder="1" applyAlignment="1">
      <alignment horizontal="center" vertical="center" wrapText="1"/>
    </xf>
    <xf numFmtId="0" fontId="8" fillId="0" borderId="0" xfId="6" applyFont="1" applyAlignment="1">
      <alignment horizontal="left" vertical="center"/>
    </xf>
    <xf numFmtId="0" fontId="10" fillId="0" borderId="0" xfId="6" applyFont="1" applyAlignment="1">
      <alignment vertical="center"/>
    </xf>
    <xf numFmtId="0" fontId="12" fillId="0" borderId="0" xfId="6" applyFont="1" applyAlignment="1">
      <alignment wrapText="1"/>
    </xf>
    <xf numFmtId="0" fontId="40" fillId="4" borderId="1" xfId="6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42" fillId="4" borderId="9" xfId="6" applyFont="1" applyFill="1" applyBorder="1" applyAlignment="1">
      <alignment horizontal="left"/>
    </xf>
    <xf numFmtId="0" fontId="42" fillId="4" borderId="9" xfId="6" applyFont="1" applyFill="1" applyBorder="1" applyAlignment="1">
      <alignment horizontal="left" wrapText="1"/>
    </xf>
    <xf numFmtId="0" fontId="42" fillId="7" borderId="1" xfId="6" applyFont="1" applyFill="1" applyBorder="1" applyAlignment="1">
      <alignment horizontal="left" wrapText="1"/>
    </xf>
    <xf numFmtId="167" fontId="8" fillId="4" borderId="4" xfId="6" applyNumberFormat="1" applyFont="1" applyFill="1" applyBorder="1" applyAlignment="1">
      <alignment horizontal="center" vertical="center" wrapText="1"/>
    </xf>
    <xf numFmtId="167" fontId="8" fillId="4" borderId="5" xfId="6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43" fontId="3" fillId="5" borderId="1" xfId="2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43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wrapText="1"/>
    </xf>
    <xf numFmtId="43" fontId="3" fillId="6" borderId="1" xfId="2" applyFont="1" applyFill="1" applyBorder="1"/>
    <xf numFmtId="0" fontId="3" fillId="0" borderId="1" xfId="0" applyFont="1" applyBorder="1" applyAlignment="1">
      <alignment horizontal="left"/>
    </xf>
    <xf numFmtId="43" fontId="3" fillId="0" borderId="1" xfId="2" applyFont="1" applyBorder="1"/>
    <xf numFmtId="0" fontId="42" fillId="0" borderId="1" xfId="0" applyFont="1" applyBorder="1" applyAlignment="1">
      <alignment horizontal="left"/>
    </xf>
    <xf numFmtId="0" fontId="42" fillId="0" borderId="1" xfId="0" applyFont="1" applyBorder="1" applyAlignment="1">
      <alignment wrapText="1"/>
    </xf>
    <xf numFmtId="0" fontId="33" fillId="0" borderId="1" xfId="0" applyFont="1" applyBorder="1"/>
    <xf numFmtId="0" fontId="42" fillId="0" borderId="1" xfId="0" applyFont="1" applyBorder="1"/>
    <xf numFmtId="0" fontId="38" fillId="0" borderId="0" xfId="0" applyFont="1"/>
    <xf numFmtId="43" fontId="3" fillId="6" borderId="1" xfId="0" applyNumberFormat="1" applyFont="1" applyFill="1" applyBorder="1"/>
    <xf numFmtId="0" fontId="3" fillId="0" borderId="1" xfId="0" applyFont="1" applyBorder="1"/>
    <xf numFmtId="0" fontId="3" fillId="6" borderId="1" xfId="0" applyFont="1" applyFill="1" applyBorder="1"/>
    <xf numFmtId="0" fontId="3" fillId="0" borderId="4" xfId="0" applyFont="1" applyBorder="1" applyAlignment="1">
      <alignment wrapText="1"/>
    </xf>
    <xf numFmtId="43" fontId="3" fillId="0" borderId="1" xfId="0" applyNumberFormat="1" applyFont="1" applyBorder="1"/>
    <xf numFmtId="0" fontId="3" fillId="6" borderId="4" xfId="0" applyFont="1" applyFill="1" applyBorder="1" applyAlignment="1">
      <alignment wrapText="1"/>
    </xf>
    <xf numFmtId="43" fontId="3" fillId="6" borderId="6" xfId="0" applyNumberFormat="1" applyFont="1" applyFill="1" applyBorder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wrapText="1"/>
    </xf>
    <xf numFmtId="43" fontId="3" fillId="7" borderId="1" xfId="2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43" fontId="3" fillId="8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/>
    <xf numFmtId="43" fontId="3" fillId="0" borderId="1" xfId="0" applyNumberFormat="1" applyFont="1" applyBorder="1" applyAlignment="1">
      <alignment vertical="center"/>
    </xf>
    <xf numFmtId="166" fontId="3" fillId="0" borderId="1" xfId="3" applyNumberFormat="1" applyFont="1" applyBorder="1" applyAlignment="1">
      <alignment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0" fontId="3" fillId="0" borderId="0" xfId="6" applyFont="1" applyAlignment="1">
      <alignment wrapText="1"/>
    </xf>
    <xf numFmtId="0" fontId="3" fillId="0" borderId="1" xfId="8" applyFont="1" applyBorder="1" applyAlignment="1">
      <alignment wrapText="1"/>
    </xf>
    <xf numFmtId="167" fontId="3" fillId="0" borderId="1" xfId="7" applyNumberFormat="1" applyFont="1" applyBorder="1" applyAlignment="1">
      <alignment wrapText="1"/>
    </xf>
    <xf numFmtId="167" fontId="3" fillId="0" borderId="1" xfId="7" applyNumberFormat="1" applyFont="1" applyFill="1" applyBorder="1" applyAlignment="1">
      <alignment wrapText="1"/>
    </xf>
    <xf numFmtId="0" fontId="3" fillId="0" borderId="1" xfId="6" applyFont="1" applyBorder="1" applyAlignment="1">
      <alignment wrapText="1"/>
    </xf>
    <xf numFmtId="167" fontId="3" fillId="0" borderId="0" xfId="6" applyNumberFormat="1" applyFont="1" applyAlignment="1">
      <alignment wrapText="1"/>
    </xf>
    <xf numFmtId="0" fontId="3" fillId="0" borderId="1" xfId="8" applyFont="1" applyBorder="1" applyAlignment="1">
      <alignment horizontal="left" vertical="center" wrapText="1"/>
    </xf>
    <xf numFmtId="0" fontId="3" fillId="0" borderId="1" xfId="8" applyFont="1" applyBorder="1" applyAlignment="1">
      <alignment vertical="top" wrapText="1"/>
    </xf>
    <xf numFmtId="0" fontId="3" fillId="0" borderId="3" xfId="8" applyFont="1" applyBorder="1" applyAlignment="1">
      <alignment wrapText="1"/>
    </xf>
    <xf numFmtId="167" fontId="3" fillId="0" borderId="3" xfId="8" applyNumberFormat="1" applyFont="1" applyBorder="1" applyAlignment="1">
      <alignment wrapText="1"/>
    </xf>
    <xf numFmtId="0" fontId="3" fillId="0" borderId="11" xfId="6" applyFont="1" applyBorder="1" applyAlignment="1">
      <alignment wrapText="1"/>
    </xf>
    <xf numFmtId="0" fontId="3" fillId="0" borderId="3" xfId="6" applyFont="1" applyBorder="1" applyAlignment="1">
      <alignment wrapText="1"/>
    </xf>
    <xf numFmtId="167" fontId="3" fillId="0" borderId="1" xfId="2" applyNumberFormat="1" applyFont="1" applyBorder="1" applyAlignment="1">
      <alignment wrapText="1"/>
    </xf>
    <xf numFmtId="0" fontId="3" fillId="0" borderId="6" xfId="6" applyFont="1" applyBorder="1" applyAlignment="1">
      <alignment wrapText="1"/>
    </xf>
    <xf numFmtId="0" fontId="3" fillId="0" borderId="1" xfId="8" applyFont="1" applyBorder="1" applyAlignment="1">
      <alignment vertical="center" wrapText="1"/>
    </xf>
    <xf numFmtId="43" fontId="3" fillId="0" borderId="1" xfId="8" applyNumberFormat="1" applyFont="1" applyBorder="1" applyAlignment="1">
      <alignment wrapText="1"/>
    </xf>
    <xf numFmtId="167" fontId="3" fillId="0" borderId="1" xfId="8" applyNumberFormat="1" applyFont="1" applyBorder="1" applyAlignment="1">
      <alignment wrapText="1"/>
    </xf>
    <xf numFmtId="167" fontId="8" fillId="4" borderId="4" xfId="6" applyNumberFormat="1" applyFont="1" applyFill="1" applyBorder="1" applyAlignment="1">
      <alignment vertical="center" wrapText="1"/>
    </xf>
    <xf numFmtId="167" fontId="8" fillId="4" borderId="5" xfId="6" applyNumberFormat="1" applyFont="1" applyFill="1" applyBorder="1" applyAlignment="1">
      <alignment vertical="center" wrapText="1"/>
    </xf>
    <xf numFmtId="167" fontId="3" fillId="7" borderId="1" xfId="6" applyNumberFormat="1" applyFont="1" applyFill="1" applyBorder="1" applyAlignment="1">
      <alignment wrapText="1"/>
    </xf>
    <xf numFmtId="0" fontId="3" fillId="7" borderId="1" xfId="6" applyFont="1" applyFill="1" applyBorder="1" applyAlignment="1">
      <alignment wrapText="1"/>
    </xf>
    <xf numFmtId="0" fontId="3" fillId="7" borderId="0" xfId="6" applyFont="1" applyFill="1" applyAlignment="1">
      <alignment wrapText="1"/>
    </xf>
    <xf numFmtId="0" fontId="3" fillId="7" borderId="1" xfId="6" applyFont="1" applyFill="1" applyBorder="1" applyAlignment="1">
      <alignment horizontal="left" wrapText="1"/>
    </xf>
    <xf numFmtId="0" fontId="3" fillId="0" borderId="1" xfId="6" applyFont="1" applyBorder="1" applyAlignment="1">
      <alignment horizontal="left" wrapText="1"/>
    </xf>
    <xf numFmtId="167" fontId="3" fillId="4" borderId="11" xfId="6" applyNumberFormat="1" applyFont="1" applyFill="1" applyBorder="1" applyAlignment="1">
      <alignment wrapText="1"/>
    </xf>
    <xf numFmtId="0" fontId="3" fillId="4" borderId="3" xfId="6" applyFont="1" applyFill="1" applyBorder="1" applyAlignment="1">
      <alignment wrapText="1"/>
    </xf>
    <xf numFmtId="167" fontId="3" fillId="4" borderId="1" xfId="6" applyNumberFormat="1" applyFont="1" applyFill="1" applyBorder="1" applyAlignment="1">
      <alignment wrapText="1"/>
    </xf>
    <xf numFmtId="0" fontId="3" fillId="4" borderId="1" xfId="6" applyFont="1" applyFill="1" applyBorder="1" applyAlignment="1">
      <alignment wrapText="1"/>
    </xf>
    <xf numFmtId="0" fontId="3" fillId="4" borderId="2" xfId="6" applyFont="1" applyFill="1" applyBorder="1" applyAlignment="1">
      <alignment wrapText="1"/>
    </xf>
    <xf numFmtId="0" fontId="3" fillId="4" borderId="15" xfId="6" applyFont="1" applyFill="1" applyBorder="1" applyAlignment="1">
      <alignment horizontal="left"/>
    </xf>
    <xf numFmtId="0" fontId="3" fillId="4" borderId="15" xfId="6" applyFont="1" applyFill="1" applyBorder="1" applyAlignment="1">
      <alignment wrapText="1"/>
    </xf>
    <xf numFmtId="0" fontId="3" fillId="4" borderId="16" xfId="6" applyFont="1" applyFill="1" applyBorder="1" applyAlignment="1">
      <alignment wrapText="1"/>
    </xf>
    <xf numFmtId="43" fontId="10" fillId="13" borderId="17" xfId="2" applyFont="1" applyFill="1" applyBorder="1" applyAlignment="1">
      <alignment wrapText="1"/>
    </xf>
    <xf numFmtId="0" fontId="10" fillId="13" borderId="17" xfId="6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31" fillId="10" borderId="2" xfId="0" applyFont="1" applyFill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1" xfId="0" applyFont="1" applyBorder="1" applyAlignment="1">
      <alignment vertical="top" wrapText="1"/>
    </xf>
    <xf numFmtId="1" fontId="3" fillId="0" borderId="7" xfId="7" applyNumberFormat="1" applyFont="1" applyFill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7" xfId="8" applyFont="1" applyBorder="1" applyAlignment="1">
      <alignment horizontal="left" vertical="center" wrapText="1"/>
    </xf>
    <xf numFmtId="1" fontId="3" fillId="0" borderId="7" xfId="7" applyNumberFormat="1" applyFont="1" applyBorder="1" applyAlignment="1">
      <alignment horizontal="center" vertical="center" wrapText="1"/>
    </xf>
    <xf numFmtId="0" fontId="3" fillId="0" borderId="7" xfId="8" applyFont="1" applyBorder="1" applyAlignment="1">
      <alignment wrapText="1"/>
    </xf>
    <xf numFmtId="167" fontId="3" fillId="0" borderId="3" xfId="7" applyNumberFormat="1" applyFont="1" applyBorder="1" applyAlignment="1">
      <alignment wrapText="1"/>
    </xf>
    <xf numFmtId="0" fontId="1" fillId="0" borderId="1" xfId="6" applyFont="1" applyBorder="1" applyAlignment="1">
      <alignment wrapText="1"/>
    </xf>
    <xf numFmtId="0" fontId="1" fillId="0" borderId="1" xfId="8" applyFont="1" applyBorder="1" applyAlignment="1">
      <alignment wrapText="1"/>
    </xf>
    <xf numFmtId="43" fontId="8" fillId="12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31" fillId="10" borderId="4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32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left" wrapText="1"/>
    </xf>
    <xf numFmtId="0" fontId="5" fillId="0" borderId="0" xfId="4" applyAlignment="1">
      <alignment horizontal="center" vertical="center" wrapText="1"/>
    </xf>
    <xf numFmtId="0" fontId="5" fillId="0" borderId="0" xfId="4"/>
    <xf numFmtId="0" fontId="17" fillId="0" borderId="0" xfId="4" applyFont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17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17" fillId="4" borderId="4" xfId="4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37" fillId="0" borderId="1" xfId="5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0" fontId="34" fillId="4" borderId="2" xfId="4" applyFont="1" applyFill="1" applyBorder="1" applyAlignment="1">
      <alignment horizontal="center" vertical="center" wrapText="1"/>
    </xf>
    <xf numFmtId="0" fontId="34" fillId="4" borderId="7" xfId="4" applyFont="1" applyFill="1" applyBorder="1" applyAlignment="1">
      <alignment horizontal="center" vertical="center" wrapText="1"/>
    </xf>
    <xf numFmtId="0" fontId="34" fillId="4" borderId="3" xfId="4" applyFont="1" applyFill="1" applyBorder="1" applyAlignment="1">
      <alignment horizontal="center" vertical="center" wrapText="1"/>
    </xf>
    <xf numFmtId="0" fontId="35" fillId="4" borderId="4" xfId="4" applyFont="1" applyFill="1" applyBorder="1" applyAlignment="1">
      <alignment horizontal="center" vertical="center" wrapText="1"/>
    </xf>
    <xf numFmtId="0" fontId="35" fillId="4" borderId="5" xfId="4" applyFont="1" applyFill="1" applyBorder="1" applyAlignment="1">
      <alignment horizontal="center" vertical="center" wrapText="1"/>
    </xf>
    <xf numFmtId="0" fontId="35" fillId="4" borderId="6" xfId="4" applyFont="1" applyFill="1" applyBorder="1" applyAlignment="1">
      <alignment horizontal="center" vertical="center" wrapText="1"/>
    </xf>
    <xf numFmtId="0" fontId="35" fillId="4" borderId="1" xfId="4" applyFont="1" applyFill="1" applyBorder="1" applyAlignment="1">
      <alignment horizontal="center" vertical="center" wrapText="1"/>
    </xf>
    <xf numFmtId="0" fontId="36" fillId="4" borderId="1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6" xfId="4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41" fillId="4" borderId="4" xfId="6" applyFont="1" applyFill="1" applyBorder="1" applyAlignment="1">
      <alignment horizontal="center" vertical="center"/>
    </xf>
    <xf numFmtId="0" fontId="41" fillId="4" borderId="6" xfId="6" applyFont="1" applyFill="1" applyBorder="1" applyAlignment="1">
      <alignment horizontal="center" vertical="center"/>
    </xf>
    <xf numFmtId="0" fontId="10" fillId="13" borderId="17" xfId="6" applyFont="1" applyFill="1" applyBorder="1" applyAlignment="1">
      <alignment horizontal="left" wrapText="1"/>
    </xf>
    <xf numFmtId="0" fontId="3" fillId="4" borderId="5" xfId="6" applyFont="1" applyFill="1" applyBorder="1" applyAlignment="1">
      <alignment horizontal="left" wrapText="1"/>
    </xf>
    <xf numFmtId="0" fontId="42" fillId="4" borderId="5" xfId="6" applyFont="1" applyFill="1" applyBorder="1" applyAlignment="1">
      <alignment horizontal="left" wrapText="1"/>
    </xf>
    <xf numFmtId="0" fontId="42" fillId="4" borderId="9" xfId="6" applyFont="1" applyFill="1" applyBorder="1" applyAlignment="1">
      <alignment horizontal="left" wrapText="1"/>
    </xf>
    <xf numFmtId="0" fontId="3" fillId="4" borderId="13" xfId="6" applyFont="1" applyFill="1" applyBorder="1" applyAlignment="1">
      <alignment horizontal="left" wrapText="1"/>
    </xf>
    <xf numFmtId="0" fontId="3" fillId="4" borderId="9" xfId="6" applyFont="1" applyFill="1" applyBorder="1" applyAlignment="1">
      <alignment horizontal="left" wrapText="1"/>
    </xf>
    <xf numFmtId="0" fontId="3" fillId="0" borderId="1" xfId="8" applyFont="1" applyBorder="1" applyAlignment="1">
      <alignment horizontal="left" vertical="center" wrapText="1"/>
    </xf>
    <xf numFmtId="1" fontId="3" fillId="0" borderId="7" xfId="7" applyNumberFormat="1" applyFont="1" applyFill="1" applyBorder="1" applyAlignment="1">
      <alignment horizontal="center" vertical="center" wrapText="1"/>
    </xf>
    <xf numFmtId="1" fontId="3" fillId="0" borderId="3" xfId="7" applyNumberFormat="1" applyFont="1" applyFill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7" xfId="8" applyFont="1" applyBorder="1" applyAlignment="1">
      <alignment horizontal="left" vertical="center" wrapText="1"/>
    </xf>
    <xf numFmtId="0" fontId="3" fillId="0" borderId="3" xfId="8" applyFont="1" applyBorder="1" applyAlignment="1">
      <alignment horizontal="left" vertical="center" wrapText="1"/>
    </xf>
    <xf numFmtId="0" fontId="3" fillId="0" borderId="2" xfId="8" applyFont="1" applyBorder="1" applyAlignment="1">
      <alignment horizontal="left" vertical="center" wrapText="1"/>
    </xf>
    <xf numFmtId="0" fontId="41" fillId="4" borderId="2" xfId="6" applyFont="1" applyFill="1" applyBorder="1" applyAlignment="1">
      <alignment horizontal="center" vertical="center" wrapText="1"/>
    </xf>
    <xf numFmtId="0" fontId="41" fillId="4" borderId="3" xfId="6" applyFont="1" applyFill="1" applyBorder="1" applyAlignment="1">
      <alignment horizontal="center" vertical="center" wrapText="1"/>
    </xf>
    <xf numFmtId="1" fontId="3" fillId="0" borderId="2" xfId="7" applyNumberFormat="1" applyFont="1" applyBorder="1" applyAlignment="1">
      <alignment horizontal="center" vertical="center" wrapText="1"/>
    </xf>
    <xf numFmtId="1" fontId="3" fillId="0" borderId="7" xfId="7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1" fontId="3" fillId="0" borderId="1" xfId="7" applyNumberFormat="1" applyFont="1" applyBorder="1" applyAlignment="1">
      <alignment horizontal="center" vertical="center" wrapText="1"/>
    </xf>
    <xf numFmtId="1" fontId="3" fillId="0" borderId="1" xfId="7" applyNumberFormat="1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" xfId="8" applyFont="1" applyBorder="1" applyAlignment="1">
      <alignment horizontal="left" wrapText="1"/>
    </xf>
    <xf numFmtId="0" fontId="40" fillId="4" borderId="1" xfId="6" applyFont="1" applyFill="1" applyBorder="1" applyAlignment="1">
      <alignment horizontal="center" vertical="center" wrapText="1"/>
    </xf>
    <xf numFmtId="0" fontId="41" fillId="4" borderId="1" xfId="6" applyFont="1" applyFill="1" applyBorder="1" applyAlignment="1">
      <alignment horizontal="center" vertical="center" wrapText="1"/>
    </xf>
    <xf numFmtId="0" fontId="40" fillId="4" borderId="2" xfId="6" applyFont="1" applyFill="1" applyBorder="1" applyAlignment="1">
      <alignment horizontal="center" vertical="center" wrapText="1"/>
    </xf>
    <xf numFmtId="0" fontId="40" fillId="4" borderId="3" xfId="6" applyFont="1" applyFill="1" applyBorder="1" applyAlignment="1">
      <alignment horizontal="center" vertical="center" wrapText="1"/>
    </xf>
    <xf numFmtId="0" fontId="40" fillId="4" borderId="4" xfId="6" applyFont="1" applyFill="1" applyBorder="1" applyAlignment="1">
      <alignment horizontal="center" vertical="center" wrapText="1"/>
    </xf>
    <xf numFmtId="0" fontId="40" fillId="4" borderId="5" xfId="6" applyFont="1" applyFill="1" applyBorder="1" applyAlignment="1">
      <alignment horizontal="center" vertical="center" wrapText="1"/>
    </xf>
  </cellXfs>
  <cellStyles count="9">
    <cellStyle name="Comma" xfId="2" builtinId="3"/>
    <cellStyle name="Comma [0]" xfId="3" builtinId="6"/>
    <cellStyle name="Comma 2" xfId="7" xr:uid="{7B160F3F-5467-4086-A3B1-36FC3A0646E5}"/>
    <cellStyle name="Normal" xfId="0" builtinId="0"/>
    <cellStyle name="Normal 2" xfId="4" xr:uid="{68F21FED-CCE8-4202-8B05-85A64751D3C2}"/>
    <cellStyle name="Normal 2 2" xfId="5" xr:uid="{FFD11301-A46B-4F9B-AB8E-E1659D3A8E64}"/>
    <cellStyle name="Normal 2 2 2" xfId="8" xr:uid="{42777501-3191-42D8-97B1-C3A77D867781}"/>
    <cellStyle name="Normal 3" xfId="6" xr:uid="{A362215C-038A-40E9-9364-8CBA9DCFEFD3}"/>
    <cellStyle name="Normal 4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MLSP_RBB%20budget%20&#1101;&#1091;&#1090;&#1079;&#1083;&#1081;&#1101;&#1091;%201006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эгтгэл"/>
      <sheetName val="АХ2023"/>
      <sheetName val="Sheet3"/>
      <sheetName val="Sheet1"/>
      <sheetName val="АХ2024"/>
      <sheetName val="АХ2025"/>
      <sheetName val="Sheet2"/>
      <sheetName val="Sheet4"/>
      <sheetName val="Sheet5"/>
      <sheetName val="Зардлын тооцоолол "/>
      <sheetName val="1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9"/>
  <sheetViews>
    <sheetView zoomScale="80" zoomScaleNormal="80" workbookViewId="0">
      <selection activeCell="B31" sqref="B31"/>
    </sheetView>
  </sheetViews>
  <sheetFormatPr defaultColWidth="8.85546875" defaultRowHeight="14.25" x14ac:dyDescent="0.2"/>
  <cols>
    <col min="1" max="1" width="4.85546875" style="32" customWidth="1"/>
    <col min="2" max="2" width="128.42578125" style="32" customWidth="1"/>
    <col min="3" max="16384" width="8.85546875" style="32"/>
  </cols>
  <sheetData>
    <row r="2" spans="2:2" ht="20.25" x14ac:dyDescent="0.3">
      <c r="B2" s="33" t="s">
        <v>5</v>
      </c>
    </row>
    <row r="3" spans="2:2" ht="23.25" x14ac:dyDescent="0.2">
      <c r="B3" s="31"/>
    </row>
    <row r="4" spans="2:2" ht="15.75" x14ac:dyDescent="0.2">
      <c r="B4" s="16"/>
    </row>
    <row r="5" spans="2:2" ht="15" x14ac:dyDescent="0.2">
      <c r="B5" s="15"/>
    </row>
    <row r="6" spans="2:2" x14ac:dyDescent="0.2">
      <c r="B6" s="17"/>
    </row>
    <row r="7" spans="2:2" ht="26.25" x14ac:dyDescent="0.2">
      <c r="B7" s="18"/>
    </row>
    <row r="9" spans="2:2" ht="26.25" x14ac:dyDescent="0.2">
      <c r="B9" s="18"/>
    </row>
    <row r="10" spans="2:2" ht="26.25" x14ac:dyDescent="0.2">
      <c r="B10" s="19"/>
    </row>
    <row r="11" spans="2:2" ht="26.25" x14ac:dyDescent="0.2">
      <c r="B11" s="19"/>
    </row>
    <row r="15" spans="2:2" ht="26.25" x14ac:dyDescent="0.2">
      <c r="B15" s="18" t="s">
        <v>74</v>
      </c>
    </row>
    <row r="16" spans="2:2" ht="26.25" x14ac:dyDescent="0.2">
      <c r="B16" s="18" t="s">
        <v>73</v>
      </c>
    </row>
    <row r="17" spans="2:2" ht="26.25" x14ac:dyDescent="0.2">
      <c r="B17" s="29"/>
    </row>
    <row r="18" spans="2:2" ht="26.25" x14ac:dyDescent="0.2">
      <c r="B18" s="29" t="s">
        <v>306</v>
      </c>
    </row>
    <row r="19" spans="2:2" ht="26.25" x14ac:dyDescent="0.2">
      <c r="B19" s="2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8C17-DBB5-41E9-97BC-EDFBDCEC8E91}">
  <dimension ref="A1:O67"/>
  <sheetViews>
    <sheetView zoomScale="88" zoomScaleNormal="88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2" sqref="A2:A4"/>
    </sheetView>
  </sheetViews>
  <sheetFormatPr defaultColWidth="8.85546875" defaultRowHeight="14.25" x14ac:dyDescent="0.2"/>
  <cols>
    <col min="1" max="1" width="10.140625" style="152" customWidth="1"/>
    <col min="2" max="2" width="14.5703125" style="152" customWidth="1"/>
    <col min="3" max="3" width="14.42578125" style="152" customWidth="1"/>
    <col min="4" max="4" width="23" style="152" customWidth="1"/>
    <col min="5" max="5" width="8.42578125" style="152" customWidth="1"/>
    <col min="6" max="6" width="8" style="152" customWidth="1"/>
    <col min="7" max="7" width="39.5703125" style="152" customWidth="1"/>
    <col min="8" max="8" width="27.5703125" style="152" customWidth="1"/>
    <col min="9" max="9" width="12.140625" style="152" customWidth="1"/>
    <col min="10" max="10" width="16.85546875" style="152" customWidth="1"/>
    <col min="11" max="11" width="8" style="152" customWidth="1"/>
    <col min="12" max="12" width="17.140625" style="152" customWidth="1"/>
    <col min="13" max="13" width="12.140625" style="152" customWidth="1"/>
    <col min="14" max="14" width="29.140625" style="152" customWidth="1"/>
    <col min="15" max="15" width="18.42578125" style="152" customWidth="1"/>
    <col min="16" max="24" width="42.42578125" style="152" customWidth="1"/>
    <col min="25" max="16384" width="8.85546875" style="152"/>
  </cols>
  <sheetData>
    <row r="1" spans="1:15" ht="28.5" customHeight="1" x14ac:dyDescent="0.2">
      <c r="A1" s="89" t="s">
        <v>166</v>
      </c>
      <c r="D1" s="90"/>
      <c r="E1" s="90"/>
      <c r="F1" s="90"/>
      <c r="G1" s="90"/>
      <c r="H1" s="90"/>
      <c r="I1" s="90"/>
    </row>
    <row r="2" spans="1:15" s="91" customFormat="1" ht="30.6" customHeight="1" x14ac:dyDescent="0.2">
      <c r="A2" s="324" t="s">
        <v>167</v>
      </c>
      <c r="B2" s="324" t="s">
        <v>227</v>
      </c>
      <c r="C2" s="324" t="s">
        <v>228</v>
      </c>
      <c r="D2" s="328" t="s">
        <v>168</v>
      </c>
      <c r="E2" s="329"/>
      <c r="F2" s="329"/>
      <c r="G2" s="324" t="s">
        <v>169</v>
      </c>
      <c r="H2" s="324" t="s">
        <v>170</v>
      </c>
      <c r="I2" s="324" t="s">
        <v>101</v>
      </c>
      <c r="J2" s="324" t="s">
        <v>171</v>
      </c>
      <c r="K2" s="324" t="s">
        <v>172</v>
      </c>
      <c r="L2" s="325" t="s">
        <v>173</v>
      </c>
      <c r="M2" s="299" t="s">
        <v>230</v>
      </c>
      <c r="N2" s="300"/>
    </row>
    <row r="3" spans="1:15" s="91" customFormat="1" ht="26.45" customHeight="1" x14ac:dyDescent="0.2">
      <c r="A3" s="324"/>
      <c r="B3" s="324"/>
      <c r="C3" s="324"/>
      <c r="D3" s="326" t="s">
        <v>174</v>
      </c>
      <c r="E3" s="328" t="s">
        <v>175</v>
      </c>
      <c r="F3" s="329"/>
      <c r="G3" s="324"/>
      <c r="H3" s="324"/>
      <c r="I3" s="324"/>
      <c r="J3" s="324"/>
      <c r="K3" s="324"/>
      <c r="L3" s="325"/>
      <c r="M3" s="315" t="s">
        <v>229</v>
      </c>
      <c r="N3" s="315" t="s">
        <v>174</v>
      </c>
    </row>
    <row r="4" spans="1:15" s="91" customFormat="1" ht="31.7" customHeight="1" x14ac:dyDescent="0.2">
      <c r="A4" s="324"/>
      <c r="B4" s="324"/>
      <c r="C4" s="324"/>
      <c r="D4" s="327"/>
      <c r="E4" s="92" t="s">
        <v>176</v>
      </c>
      <c r="F4" s="92" t="s">
        <v>177</v>
      </c>
      <c r="G4" s="324"/>
      <c r="H4" s="324"/>
      <c r="I4" s="324"/>
      <c r="J4" s="324"/>
      <c r="K4" s="324"/>
      <c r="L4" s="325"/>
      <c r="M4" s="316"/>
      <c r="N4" s="316"/>
    </row>
    <row r="5" spans="1:15" ht="19.350000000000001" customHeight="1" x14ac:dyDescent="0.2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</row>
    <row r="6" spans="1:15" ht="27.6" customHeight="1" x14ac:dyDescent="0.2">
      <c r="A6" s="317">
        <v>70801</v>
      </c>
      <c r="B6" s="319" t="s">
        <v>178</v>
      </c>
      <c r="C6" s="320">
        <v>80101</v>
      </c>
      <c r="D6" s="321" t="s">
        <v>179</v>
      </c>
      <c r="E6" s="322">
        <v>2023</v>
      </c>
      <c r="F6" s="322">
        <v>2023</v>
      </c>
      <c r="G6" s="307" t="s">
        <v>180</v>
      </c>
      <c r="H6" s="153" t="s">
        <v>181</v>
      </c>
      <c r="I6" s="153" t="s">
        <v>182</v>
      </c>
      <c r="J6" s="154">
        <v>8942.785242290749</v>
      </c>
      <c r="K6" s="154">
        <v>1200</v>
      </c>
      <c r="L6" s="155">
        <f>+K6*J6</f>
        <v>10731342.290748898</v>
      </c>
      <c r="M6" s="156">
        <v>210101</v>
      </c>
      <c r="N6" s="156" t="s">
        <v>183</v>
      </c>
      <c r="O6" s="157"/>
    </row>
    <row r="7" spans="1:15" ht="27.6" customHeight="1" x14ac:dyDescent="0.2">
      <c r="A7" s="318"/>
      <c r="B7" s="310"/>
      <c r="C7" s="320"/>
      <c r="D7" s="321"/>
      <c r="E7" s="322"/>
      <c r="F7" s="322"/>
      <c r="G7" s="307"/>
      <c r="H7" s="208" t="s">
        <v>321</v>
      </c>
      <c r="I7" s="153"/>
      <c r="J7" s="154"/>
      <c r="K7" s="154"/>
      <c r="L7" s="155">
        <f>L6*0.115</f>
        <v>1234104.3634361234</v>
      </c>
      <c r="M7" s="156">
        <v>2102</v>
      </c>
      <c r="N7" s="207" t="s">
        <v>321</v>
      </c>
      <c r="O7" s="157"/>
    </row>
    <row r="8" spans="1:15" ht="28.5" x14ac:dyDescent="0.2">
      <c r="A8" s="318"/>
      <c r="B8" s="310"/>
      <c r="C8" s="320"/>
      <c r="D8" s="321"/>
      <c r="E8" s="322"/>
      <c r="F8" s="322"/>
      <c r="G8" s="307"/>
      <c r="H8" s="153" t="s">
        <v>184</v>
      </c>
      <c r="I8" s="153" t="s">
        <v>185</v>
      </c>
      <c r="J8" s="154">
        <v>5800</v>
      </c>
      <c r="K8" s="154">
        <v>10</v>
      </c>
      <c r="L8" s="155">
        <f t="shared" ref="L8:L24" si="0">+K8*J8</f>
        <v>58000</v>
      </c>
      <c r="M8" s="156">
        <v>210404</v>
      </c>
      <c r="N8" s="156" t="s">
        <v>42</v>
      </c>
      <c r="O8" s="157"/>
    </row>
    <row r="9" spans="1:15" ht="14.45" customHeight="1" x14ac:dyDescent="0.2">
      <c r="A9" s="318"/>
      <c r="B9" s="310"/>
      <c r="C9" s="320"/>
      <c r="D9" s="321"/>
      <c r="E9" s="322"/>
      <c r="F9" s="322"/>
      <c r="G9" s="323" t="s">
        <v>186</v>
      </c>
      <c r="H9" s="153" t="s">
        <v>187</v>
      </c>
      <c r="I9" s="153" t="s">
        <v>182</v>
      </c>
      <c r="J9" s="154">
        <v>8942.785242290749</v>
      </c>
      <c r="K9" s="154">
        <v>48</v>
      </c>
      <c r="L9" s="155">
        <f t="shared" si="0"/>
        <v>429253.69162995595</v>
      </c>
      <c r="M9" s="156">
        <v>210101</v>
      </c>
      <c r="N9" s="156" t="s">
        <v>183</v>
      </c>
      <c r="O9" s="157"/>
    </row>
    <row r="10" spans="1:15" ht="14.45" customHeight="1" x14ac:dyDescent="0.2">
      <c r="A10" s="318"/>
      <c r="B10" s="310"/>
      <c r="C10" s="320"/>
      <c r="D10" s="321"/>
      <c r="E10" s="322"/>
      <c r="F10" s="322"/>
      <c r="G10" s="323"/>
      <c r="H10" s="208" t="s">
        <v>321</v>
      </c>
      <c r="I10" s="153"/>
      <c r="J10" s="154"/>
      <c r="K10" s="154"/>
      <c r="L10" s="155">
        <f>L9*0.115</f>
        <v>49364.174537444938</v>
      </c>
      <c r="M10" s="156">
        <v>2102</v>
      </c>
      <c r="N10" s="207" t="s">
        <v>321</v>
      </c>
      <c r="O10" s="157"/>
    </row>
    <row r="11" spans="1:15" ht="14.45" customHeight="1" x14ac:dyDescent="0.2">
      <c r="A11" s="318"/>
      <c r="B11" s="310"/>
      <c r="C11" s="320"/>
      <c r="D11" s="321"/>
      <c r="E11" s="322"/>
      <c r="F11" s="322"/>
      <c r="G11" s="323"/>
      <c r="H11" s="153" t="s">
        <v>188</v>
      </c>
      <c r="I11" s="153" t="s">
        <v>189</v>
      </c>
      <c r="J11" s="154"/>
      <c r="K11" s="154"/>
      <c r="L11" s="155">
        <f t="shared" si="0"/>
        <v>0</v>
      </c>
      <c r="M11" s="156">
        <v>210404</v>
      </c>
      <c r="N11" s="156" t="s">
        <v>42</v>
      </c>
      <c r="O11" s="157"/>
    </row>
    <row r="12" spans="1:15" ht="14.45" customHeight="1" x14ac:dyDescent="0.2">
      <c r="A12" s="318"/>
      <c r="B12" s="310"/>
      <c r="C12" s="320"/>
      <c r="D12" s="321"/>
      <c r="E12" s="322"/>
      <c r="F12" s="322"/>
      <c r="G12" s="307" t="s">
        <v>190</v>
      </c>
      <c r="H12" s="153" t="s">
        <v>191</v>
      </c>
      <c r="I12" s="153" t="s">
        <v>182</v>
      </c>
      <c r="J12" s="154">
        <v>8942.785242290749</v>
      </c>
      <c r="K12" s="154">
        <v>432</v>
      </c>
      <c r="L12" s="155">
        <f t="shared" si="0"/>
        <v>3863283.2246696036</v>
      </c>
      <c r="M12" s="156">
        <v>210101</v>
      </c>
      <c r="N12" s="156" t="s">
        <v>183</v>
      </c>
      <c r="O12" s="157"/>
    </row>
    <row r="13" spans="1:15" ht="14.45" customHeight="1" x14ac:dyDescent="0.2">
      <c r="A13" s="318"/>
      <c r="B13" s="310"/>
      <c r="C13" s="320"/>
      <c r="D13" s="321"/>
      <c r="E13" s="322"/>
      <c r="F13" s="322"/>
      <c r="G13" s="307"/>
      <c r="H13" s="208" t="s">
        <v>321</v>
      </c>
      <c r="I13" s="153"/>
      <c r="J13" s="154"/>
      <c r="K13" s="154"/>
      <c r="L13" s="155">
        <f>L12*0.115</f>
        <v>444277.57083700446</v>
      </c>
      <c r="M13" s="156">
        <v>2102</v>
      </c>
      <c r="N13" s="207" t="s">
        <v>321</v>
      </c>
      <c r="O13" s="157"/>
    </row>
    <row r="14" spans="1:15" ht="14.45" customHeight="1" x14ac:dyDescent="0.2">
      <c r="A14" s="318"/>
      <c r="B14" s="310"/>
      <c r="C14" s="320"/>
      <c r="D14" s="321"/>
      <c r="E14" s="322"/>
      <c r="F14" s="322"/>
      <c r="G14" s="307"/>
      <c r="H14" s="153" t="s">
        <v>188</v>
      </c>
      <c r="I14" s="153" t="s">
        <v>189</v>
      </c>
      <c r="J14" s="154">
        <v>5800</v>
      </c>
      <c r="K14" s="154">
        <v>2</v>
      </c>
      <c r="L14" s="155">
        <f t="shared" si="0"/>
        <v>11600</v>
      </c>
      <c r="M14" s="156">
        <v>210404</v>
      </c>
      <c r="N14" s="156" t="s">
        <v>42</v>
      </c>
      <c r="O14" s="157"/>
    </row>
    <row r="15" spans="1:15" ht="14.45" customHeight="1" x14ac:dyDescent="0.2">
      <c r="A15" s="318"/>
      <c r="B15" s="310"/>
      <c r="C15" s="320"/>
      <c r="D15" s="321"/>
      <c r="E15" s="322"/>
      <c r="F15" s="322"/>
      <c r="G15" s="307"/>
      <c r="H15" s="307" t="s">
        <v>192</v>
      </c>
      <c r="I15" s="153" t="s">
        <v>193</v>
      </c>
      <c r="J15" s="154">
        <v>26500</v>
      </c>
      <c r="K15" s="154">
        <v>4</v>
      </c>
      <c r="L15" s="155">
        <f t="shared" si="0"/>
        <v>106000</v>
      </c>
      <c r="M15" s="156">
        <v>210702</v>
      </c>
      <c r="N15" s="156" t="s">
        <v>194</v>
      </c>
      <c r="O15" s="157"/>
    </row>
    <row r="16" spans="1:15" ht="14.45" customHeight="1" x14ac:dyDescent="0.2">
      <c r="A16" s="318"/>
      <c r="B16" s="310"/>
      <c r="C16" s="320"/>
      <c r="D16" s="321"/>
      <c r="E16" s="322"/>
      <c r="F16" s="322"/>
      <c r="G16" s="307"/>
      <c r="H16" s="307"/>
      <c r="I16" s="153" t="s">
        <v>195</v>
      </c>
      <c r="J16" s="154">
        <v>75</v>
      </c>
      <c r="K16" s="154">
        <v>288</v>
      </c>
      <c r="L16" s="155">
        <f t="shared" si="0"/>
        <v>21600</v>
      </c>
      <c r="M16" s="156">
        <v>210402</v>
      </c>
      <c r="N16" s="156" t="s">
        <v>43</v>
      </c>
      <c r="O16" s="157"/>
    </row>
    <row r="17" spans="1:15" ht="41.45" customHeight="1" x14ac:dyDescent="0.2">
      <c r="A17" s="318"/>
      <c r="B17" s="310"/>
      <c r="C17" s="320"/>
      <c r="D17" s="321"/>
      <c r="E17" s="322"/>
      <c r="F17" s="322"/>
      <c r="G17" s="158" t="s">
        <v>196</v>
      </c>
      <c r="H17" s="158" t="s">
        <v>197</v>
      </c>
      <c r="I17" s="153" t="s">
        <v>198</v>
      </c>
      <c r="J17" s="154">
        <v>150</v>
      </c>
      <c r="K17" s="154">
        <v>6000</v>
      </c>
      <c r="L17" s="155">
        <f t="shared" si="0"/>
        <v>900000</v>
      </c>
      <c r="M17" s="156">
        <v>210404</v>
      </c>
      <c r="N17" s="156" t="s">
        <v>44</v>
      </c>
      <c r="O17" s="157"/>
    </row>
    <row r="18" spans="1:15" ht="14.45" customHeight="1" x14ac:dyDescent="0.2">
      <c r="A18" s="318"/>
      <c r="B18" s="310"/>
      <c r="C18" s="320"/>
      <c r="D18" s="321"/>
      <c r="E18" s="322"/>
      <c r="F18" s="322"/>
      <c r="G18" s="159" t="s">
        <v>199</v>
      </c>
      <c r="H18" s="159" t="s">
        <v>200</v>
      </c>
      <c r="I18" s="153" t="s">
        <v>182</v>
      </c>
      <c r="J18" s="154">
        <v>5531.0242290748902</v>
      </c>
      <c r="K18" s="154">
        <v>1344</v>
      </c>
      <c r="L18" s="155">
        <f t="shared" si="0"/>
        <v>7433696.5638766522</v>
      </c>
      <c r="M18" s="156">
        <v>210101</v>
      </c>
      <c r="N18" s="156" t="s">
        <v>183</v>
      </c>
      <c r="O18" s="157"/>
    </row>
    <row r="19" spans="1:15" ht="14.45" customHeight="1" x14ac:dyDescent="0.2">
      <c r="A19" s="318"/>
      <c r="B19" s="310"/>
      <c r="C19" s="320"/>
      <c r="D19" s="321"/>
      <c r="E19" s="322"/>
      <c r="F19" s="322"/>
      <c r="G19" s="159"/>
      <c r="H19" s="208" t="s">
        <v>321</v>
      </c>
      <c r="I19" s="153"/>
      <c r="J19" s="154"/>
      <c r="K19" s="154"/>
      <c r="L19" s="155">
        <f>L18*0.115</f>
        <v>854875.10484581499</v>
      </c>
      <c r="M19" s="156">
        <v>2102</v>
      </c>
      <c r="N19" s="207" t="s">
        <v>321</v>
      </c>
      <c r="O19" s="157"/>
    </row>
    <row r="20" spans="1:15" ht="14.45" customHeight="1" x14ac:dyDescent="0.2">
      <c r="A20" s="318"/>
      <c r="B20" s="310"/>
      <c r="C20" s="320"/>
      <c r="D20" s="321"/>
      <c r="E20" s="322"/>
      <c r="F20" s="322"/>
      <c r="G20" s="153" t="s">
        <v>201</v>
      </c>
      <c r="H20" s="153" t="s">
        <v>202</v>
      </c>
      <c r="I20" s="153" t="s">
        <v>182</v>
      </c>
      <c r="J20" s="154">
        <v>8942.785242290749</v>
      </c>
      <c r="K20" s="154">
        <v>360</v>
      </c>
      <c r="L20" s="155">
        <f t="shared" si="0"/>
        <v>3219402.6872246698</v>
      </c>
      <c r="M20" s="156">
        <v>210101</v>
      </c>
      <c r="N20" s="156" t="s">
        <v>183</v>
      </c>
      <c r="O20" s="157"/>
    </row>
    <row r="21" spans="1:15" ht="14.45" customHeight="1" x14ac:dyDescent="0.2">
      <c r="A21" s="318"/>
      <c r="B21" s="310"/>
      <c r="C21" s="320"/>
      <c r="D21" s="321"/>
      <c r="E21" s="322"/>
      <c r="F21" s="322"/>
      <c r="G21" s="153"/>
      <c r="H21" s="208" t="s">
        <v>321</v>
      </c>
      <c r="I21" s="153"/>
      <c r="J21" s="154"/>
      <c r="K21" s="154"/>
      <c r="L21" s="155">
        <f>L20*0.115</f>
        <v>370231.30903083703</v>
      </c>
      <c r="M21" s="156">
        <v>2102</v>
      </c>
      <c r="N21" s="207" t="s">
        <v>321</v>
      </c>
      <c r="O21" s="157"/>
    </row>
    <row r="22" spans="1:15" ht="14.45" customHeight="1" x14ac:dyDescent="0.2">
      <c r="A22" s="318"/>
      <c r="B22" s="310"/>
      <c r="C22" s="320"/>
      <c r="D22" s="321"/>
      <c r="E22" s="322"/>
      <c r="F22" s="322"/>
      <c r="G22" s="153" t="s">
        <v>203</v>
      </c>
      <c r="H22" s="153" t="s">
        <v>204</v>
      </c>
      <c r="I22" s="153" t="s">
        <v>182</v>
      </c>
      <c r="J22" s="154">
        <v>8942.785242290749</v>
      </c>
      <c r="K22" s="154">
        <v>80</v>
      </c>
      <c r="L22" s="155">
        <f t="shared" si="0"/>
        <v>715422.81938325986</v>
      </c>
      <c r="M22" s="156">
        <v>210101</v>
      </c>
      <c r="N22" s="156" t="s">
        <v>183</v>
      </c>
      <c r="O22" s="157"/>
    </row>
    <row r="23" spans="1:15" ht="14.45" customHeight="1" x14ac:dyDescent="0.2">
      <c r="A23" s="318"/>
      <c r="B23" s="310"/>
      <c r="C23" s="320"/>
      <c r="D23" s="321"/>
      <c r="E23" s="322"/>
      <c r="F23" s="322"/>
      <c r="G23" s="153"/>
      <c r="H23" s="208" t="s">
        <v>321</v>
      </c>
      <c r="I23" s="153"/>
      <c r="J23" s="154"/>
      <c r="K23" s="154"/>
      <c r="L23" s="155">
        <f>L22*0.115</f>
        <v>82273.624229074892</v>
      </c>
      <c r="M23" s="156">
        <v>2102</v>
      </c>
      <c r="N23" s="207" t="s">
        <v>321</v>
      </c>
      <c r="O23" s="157"/>
    </row>
    <row r="24" spans="1:15" ht="28.5" x14ac:dyDescent="0.2">
      <c r="A24" s="318"/>
      <c r="B24" s="310"/>
      <c r="C24" s="320"/>
      <c r="D24" s="321"/>
      <c r="E24" s="322"/>
      <c r="F24" s="322"/>
      <c r="G24" s="153" t="s">
        <v>205</v>
      </c>
      <c r="H24" s="153" t="s">
        <v>206</v>
      </c>
      <c r="I24" s="153" t="s">
        <v>182</v>
      </c>
      <c r="J24" s="154">
        <v>8942.7852422907508</v>
      </c>
      <c r="K24" s="154">
        <v>120</v>
      </c>
      <c r="L24" s="155">
        <f t="shared" si="0"/>
        <v>1073134.22907489</v>
      </c>
      <c r="M24" s="156">
        <v>210101</v>
      </c>
      <c r="N24" s="156" t="s">
        <v>183</v>
      </c>
      <c r="O24" s="157"/>
    </row>
    <row r="25" spans="1:15" x14ac:dyDescent="0.2">
      <c r="A25" s="318"/>
      <c r="B25" s="310"/>
      <c r="C25" s="204"/>
      <c r="D25" s="201"/>
      <c r="E25" s="202"/>
      <c r="F25" s="202"/>
      <c r="G25" s="205"/>
      <c r="H25" s="208" t="s">
        <v>321</v>
      </c>
      <c r="I25" s="160"/>
      <c r="J25" s="206"/>
      <c r="K25" s="206"/>
      <c r="L25" s="155">
        <f>L24*0.115</f>
        <v>123410.43634361235</v>
      </c>
      <c r="M25" s="156">
        <v>2102</v>
      </c>
      <c r="N25" s="207" t="s">
        <v>321</v>
      </c>
      <c r="O25" s="157"/>
    </row>
    <row r="26" spans="1:15" ht="28.5" x14ac:dyDescent="0.2">
      <c r="A26" s="318"/>
      <c r="B26" s="310"/>
      <c r="C26" s="308">
        <v>81519</v>
      </c>
      <c r="D26" s="308" t="s">
        <v>207</v>
      </c>
      <c r="E26" s="310">
        <v>2021</v>
      </c>
      <c r="F26" s="310">
        <v>2025</v>
      </c>
      <c r="G26" s="312" t="s">
        <v>208</v>
      </c>
      <c r="H26" s="160" t="s">
        <v>191</v>
      </c>
      <c r="I26" s="160" t="s">
        <v>182</v>
      </c>
      <c r="J26" s="161">
        <v>8942.7852422907508</v>
      </c>
      <c r="K26" s="160">
        <f>2*12+2*15</f>
        <v>54</v>
      </c>
      <c r="L26" s="155">
        <f t="shared" ref="L26:L35" si="1">K26*J26</f>
        <v>482910.40308370057</v>
      </c>
      <c r="M26" s="162">
        <v>210101</v>
      </c>
      <c r="N26" s="163" t="s">
        <v>183</v>
      </c>
      <c r="O26" s="157"/>
    </row>
    <row r="27" spans="1:15" x14ac:dyDescent="0.2">
      <c r="A27" s="318"/>
      <c r="B27" s="310"/>
      <c r="C27" s="308"/>
      <c r="D27" s="308"/>
      <c r="E27" s="310"/>
      <c r="F27" s="310"/>
      <c r="G27" s="312"/>
      <c r="H27" s="208" t="s">
        <v>321</v>
      </c>
      <c r="I27" s="160"/>
      <c r="J27" s="161"/>
      <c r="K27" s="160"/>
      <c r="L27" s="155">
        <f>L26*0.115</f>
        <v>55534.696354625565</v>
      </c>
      <c r="M27" s="156">
        <v>2102</v>
      </c>
      <c r="N27" s="207" t="s">
        <v>321</v>
      </c>
      <c r="O27" s="157"/>
    </row>
    <row r="28" spans="1:15" ht="28.5" x14ac:dyDescent="0.2">
      <c r="A28" s="318"/>
      <c r="B28" s="310"/>
      <c r="C28" s="308"/>
      <c r="D28" s="308"/>
      <c r="E28" s="310"/>
      <c r="F28" s="310"/>
      <c r="G28" s="313"/>
      <c r="H28" s="153" t="s">
        <v>209</v>
      </c>
      <c r="I28" s="153" t="s">
        <v>210</v>
      </c>
      <c r="J28" s="164">
        <v>23780</v>
      </c>
      <c r="K28" s="153">
        <v>800</v>
      </c>
      <c r="L28" s="155">
        <f t="shared" si="1"/>
        <v>19024000</v>
      </c>
      <c r="M28" s="165">
        <v>210404</v>
      </c>
      <c r="N28" s="156" t="s">
        <v>42</v>
      </c>
      <c r="O28" s="157"/>
    </row>
    <row r="29" spans="1:15" x14ac:dyDescent="0.2">
      <c r="A29" s="318"/>
      <c r="B29" s="310"/>
      <c r="C29" s="308"/>
      <c r="D29" s="308"/>
      <c r="E29" s="310"/>
      <c r="F29" s="310"/>
      <c r="G29" s="312" t="s">
        <v>211</v>
      </c>
      <c r="H29" s="166" t="s">
        <v>305</v>
      </c>
      <c r="I29" s="153" t="s">
        <v>218</v>
      </c>
      <c r="J29" s="164">
        <v>26500</v>
      </c>
      <c r="K29" s="153">
        <v>800</v>
      </c>
      <c r="L29" s="155">
        <f t="shared" si="1"/>
        <v>21200000</v>
      </c>
      <c r="M29" s="165">
        <v>210702</v>
      </c>
      <c r="N29" s="156" t="s">
        <v>194</v>
      </c>
      <c r="O29" s="157"/>
    </row>
    <row r="30" spans="1:15" ht="42.75" x14ac:dyDescent="0.2">
      <c r="A30" s="318"/>
      <c r="B30" s="310"/>
      <c r="C30" s="308"/>
      <c r="D30" s="308"/>
      <c r="E30" s="310"/>
      <c r="F30" s="310"/>
      <c r="G30" s="313"/>
      <c r="H30" s="153" t="s">
        <v>212</v>
      </c>
      <c r="I30" s="153" t="s">
        <v>182</v>
      </c>
      <c r="J30" s="167">
        <f>[1]Sheet2!I9</f>
        <v>0</v>
      </c>
      <c r="K30" s="153">
        <f>4*18*8</f>
        <v>576</v>
      </c>
      <c r="L30" s="155">
        <f t="shared" si="1"/>
        <v>0</v>
      </c>
      <c r="M30" s="165">
        <v>210101</v>
      </c>
      <c r="N30" s="156" t="s">
        <v>183</v>
      </c>
      <c r="O30" s="157"/>
    </row>
    <row r="31" spans="1:15" x14ac:dyDescent="0.2">
      <c r="A31" s="318"/>
      <c r="B31" s="310"/>
      <c r="C31" s="308"/>
      <c r="D31" s="308"/>
      <c r="E31" s="310"/>
      <c r="F31" s="310"/>
      <c r="G31" s="203"/>
      <c r="H31" s="208" t="s">
        <v>321</v>
      </c>
      <c r="I31" s="153"/>
      <c r="J31" s="167"/>
      <c r="K31" s="153"/>
      <c r="L31" s="155">
        <f>L30*0.115</f>
        <v>0</v>
      </c>
      <c r="M31" s="156">
        <v>2102</v>
      </c>
      <c r="N31" s="207" t="s">
        <v>321</v>
      </c>
      <c r="O31" s="157"/>
    </row>
    <row r="32" spans="1:15" ht="28.5" x14ac:dyDescent="0.2">
      <c r="A32" s="318"/>
      <c r="B32" s="310"/>
      <c r="C32" s="308"/>
      <c r="D32" s="308"/>
      <c r="E32" s="310"/>
      <c r="F32" s="310"/>
      <c r="G32" s="314" t="s">
        <v>213</v>
      </c>
      <c r="H32" s="153" t="s">
        <v>214</v>
      </c>
      <c r="I32" s="153" t="s">
        <v>182</v>
      </c>
      <c r="J32" s="167">
        <f>[1]Sheet2!I9</f>
        <v>0</v>
      </c>
      <c r="K32" s="153">
        <f>31*5*8</f>
        <v>1240</v>
      </c>
      <c r="L32" s="155">
        <f t="shared" si="1"/>
        <v>0</v>
      </c>
      <c r="M32" s="165">
        <v>210101</v>
      </c>
      <c r="N32" s="156" t="s">
        <v>183</v>
      </c>
      <c r="O32" s="157"/>
    </row>
    <row r="33" spans="1:15" x14ac:dyDescent="0.2">
      <c r="A33" s="318"/>
      <c r="B33" s="310"/>
      <c r="C33" s="308"/>
      <c r="D33" s="308"/>
      <c r="E33" s="310"/>
      <c r="F33" s="310"/>
      <c r="G33" s="312"/>
      <c r="H33" s="208" t="s">
        <v>321</v>
      </c>
      <c r="I33" s="153"/>
      <c r="J33" s="167"/>
      <c r="K33" s="153"/>
      <c r="L33" s="155">
        <f>L32*0.115</f>
        <v>0</v>
      </c>
      <c r="M33" s="156">
        <v>2102</v>
      </c>
      <c r="N33" s="207" t="s">
        <v>321</v>
      </c>
      <c r="O33" s="157"/>
    </row>
    <row r="34" spans="1:15" ht="14.45" customHeight="1" x14ac:dyDescent="0.2">
      <c r="A34" s="318"/>
      <c r="B34" s="310"/>
      <c r="C34" s="308"/>
      <c r="D34" s="308"/>
      <c r="E34" s="310"/>
      <c r="F34" s="310"/>
      <c r="G34" s="312"/>
      <c r="H34" s="153" t="s">
        <v>215</v>
      </c>
      <c r="I34" s="153" t="s">
        <v>216</v>
      </c>
      <c r="J34" s="168">
        <f>917900*2</f>
        <v>1835800</v>
      </c>
      <c r="K34" s="153">
        <v>5</v>
      </c>
      <c r="L34" s="155">
        <f t="shared" si="1"/>
        <v>9179000</v>
      </c>
      <c r="M34" s="165">
        <v>210402</v>
      </c>
      <c r="N34" s="156" t="s">
        <v>43</v>
      </c>
      <c r="O34" s="157"/>
    </row>
    <row r="35" spans="1:15" x14ac:dyDescent="0.2">
      <c r="A35" s="318"/>
      <c r="B35" s="310"/>
      <c r="C35" s="309"/>
      <c r="D35" s="309"/>
      <c r="E35" s="311"/>
      <c r="F35" s="311"/>
      <c r="G35" s="313"/>
      <c r="H35" s="153" t="s">
        <v>217</v>
      </c>
      <c r="I35" s="153" t="s">
        <v>218</v>
      </c>
      <c r="J35" s="164">
        <v>26500</v>
      </c>
      <c r="K35" s="153">
        <v>42</v>
      </c>
      <c r="L35" s="155">
        <f t="shared" si="1"/>
        <v>1113000</v>
      </c>
      <c r="M35" s="165">
        <v>210702</v>
      </c>
      <c r="N35" s="156" t="s">
        <v>194</v>
      </c>
      <c r="O35" s="157"/>
    </row>
    <row r="36" spans="1:15" ht="13.7" customHeight="1" x14ac:dyDescent="0.2">
      <c r="A36" s="302" t="s">
        <v>300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169">
        <f>SUM(L6:L35)</f>
        <v>82775717.18930617</v>
      </c>
      <c r="M36" s="170"/>
      <c r="N36" s="169"/>
    </row>
    <row r="37" spans="1:15" ht="15" x14ac:dyDescent="0.2">
      <c r="A37" s="303" t="s">
        <v>219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169">
        <f>SUM(L6:L24)</f>
        <v>31597861.653524231</v>
      </c>
      <c r="M37" s="170"/>
      <c r="N37" s="169"/>
    </row>
    <row r="38" spans="1:15" ht="15" x14ac:dyDescent="0.2">
      <c r="A38" s="304" t="s">
        <v>220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97"/>
      <c r="M38" s="98"/>
      <c r="N38" s="97"/>
    </row>
    <row r="39" spans="1:15" ht="15" x14ac:dyDescent="0.2">
      <c r="A39" s="94" t="s">
        <v>221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169">
        <f>+L36-L37-L38</f>
        <v>51177855.535781935</v>
      </c>
      <c r="M39" s="170"/>
      <c r="N39" s="169"/>
    </row>
    <row r="40" spans="1:15" s="173" customForma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171"/>
      <c r="M40" s="172"/>
      <c r="N40" s="172"/>
    </row>
    <row r="41" spans="1:15" s="173" customFormat="1" x14ac:dyDescent="0.2">
      <c r="A41" s="174"/>
      <c r="B41" s="174"/>
      <c r="C41" s="174"/>
      <c r="D41" s="175"/>
      <c r="E41" s="174"/>
      <c r="F41" s="174"/>
      <c r="G41" s="174"/>
      <c r="H41" s="174"/>
      <c r="I41" s="174"/>
      <c r="J41" s="174"/>
      <c r="K41" s="174"/>
      <c r="L41" s="171"/>
      <c r="M41" s="172"/>
      <c r="N41" s="172"/>
    </row>
    <row r="42" spans="1:15" s="173" customFormat="1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1"/>
      <c r="M42" s="172"/>
      <c r="N42" s="172"/>
    </row>
    <row r="43" spans="1:15" ht="13.7" customHeight="1" x14ac:dyDescent="0.2">
      <c r="A43" s="305" t="s">
        <v>222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176"/>
      <c r="M43" s="177"/>
      <c r="N43" s="177"/>
    </row>
    <row r="44" spans="1:15" x14ac:dyDescent="0.2">
      <c r="A44" s="302" t="s">
        <v>89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178"/>
      <c r="M44" s="179"/>
      <c r="N44" s="179"/>
    </row>
    <row r="45" spans="1:15" x14ac:dyDescent="0.2">
      <c r="A45" s="306" t="s">
        <v>220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178"/>
      <c r="M45" s="179"/>
      <c r="N45" s="180"/>
    </row>
    <row r="46" spans="1:15" ht="13.7" customHeight="1" thickBot="1" x14ac:dyDescent="0.25">
      <c r="A46" s="181" t="s">
        <v>221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3"/>
      <c r="M46" s="183"/>
      <c r="N46" s="183"/>
    </row>
    <row r="47" spans="1:15" ht="15.6" customHeight="1" thickTop="1" thickBot="1" x14ac:dyDescent="0.3">
      <c r="A47" s="301" t="s">
        <v>83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184">
        <f>+L43+L36</f>
        <v>82775717.18930617</v>
      </c>
      <c r="M47" s="185"/>
      <c r="N47" s="185"/>
    </row>
    <row r="48" spans="1:15" ht="15" thickTop="1" x14ac:dyDescent="0.2">
      <c r="A48" s="173"/>
      <c r="C48" s="173"/>
      <c r="D48" s="173"/>
    </row>
    <row r="49" spans="1:4" x14ac:dyDescent="0.2">
      <c r="A49" s="173"/>
      <c r="C49" s="173"/>
      <c r="D49" s="173"/>
    </row>
    <row r="50" spans="1:4" x14ac:dyDescent="0.2">
      <c r="A50" s="173"/>
      <c r="C50" s="173"/>
      <c r="D50" s="173"/>
    </row>
    <row r="51" spans="1:4" x14ac:dyDescent="0.2">
      <c r="A51" s="173"/>
      <c r="C51" s="173"/>
      <c r="D51" s="173"/>
    </row>
    <row r="52" spans="1:4" x14ac:dyDescent="0.2">
      <c r="A52" s="173"/>
      <c r="C52" s="173"/>
      <c r="D52" s="173"/>
    </row>
    <row r="53" spans="1:4" x14ac:dyDescent="0.2">
      <c r="A53" s="173"/>
      <c r="C53" s="173"/>
      <c r="D53" s="173"/>
    </row>
    <row r="54" spans="1:4" x14ac:dyDescent="0.2">
      <c r="A54" s="173"/>
      <c r="C54" s="173"/>
      <c r="D54" s="173"/>
    </row>
    <row r="55" spans="1:4" x14ac:dyDescent="0.2">
      <c r="A55" s="173"/>
      <c r="C55" s="173"/>
      <c r="D55" s="173"/>
    </row>
    <row r="56" spans="1:4" x14ac:dyDescent="0.2">
      <c r="A56" s="173"/>
      <c r="C56" s="173"/>
      <c r="D56" s="173"/>
    </row>
    <row r="57" spans="1:4" x14ac:dyDescent="0.2">
      <c r="A57" s="173"/>
      <c r="C57" s="173"/>
      <c r="D57" s="173"/>
    </row>
    <row r="58" spans="1:4" x14ac:dyDescent="0.2">
      <c r="A58" s="173"/>
      <c r="C58" s="173"/>
      <c r="D58" s="173"/>
    </row>
    <row r="59" spans="1:4" x14ac:dyDescent="0.2">
      <c r="A59" s="173"/>
      <c r="C59" s="173"/>
      <c r="D59" s="173"/>
    </row>
    <row r="60" spans="1:4" x14ac:dyDescent="0.2">
      <c r="A60" s="173"/>
      <c r="C60" s="173"/>
      <c r="D60" s="173"/>
    </row>
    <row r="61" spans="1:4" x14ac:dyDescent="0.2">
      <c r="A61" s="173"/>
      <c r="C61" s="173"/>
      <c r="D61" s="173"/>
    </row>
    <row r="62" spans="1:4" x14ac:dyDescent="0.2">
      <c r="A62" s="173"/>
      <c r="C62" s="173"/>
      <c r="D62" s="173"/>
    </row>
    <row r="63" spans="1:4" x14ac:dyDescent="0.2">
      <c r="A63" s="173"/>
      <c r="C63" s="173"/>
      <c r="D63" s="173"/>
    </row>
    <row r="64" spans="1:4" x14ac:dyDescent="0.2">
      <c r="A64" s="173"/>
      <c r="C64" s="173"/>
      <c r="D64" s="173"/>
    </row>
    <row r="65" spans="1:4" x14ac:dyDescent="0.2">
      <c r="A65" s="173"/>
      <c r="C65" s="173"/>
      <c r="D65" s="173"/>
    </row>
    <row r="66" spans="1:4" x14ac:dyDescent="0.2">
      <c r="A66" s="173"/>
      <c r="C66" s="173"/>
      <c r="D66" s="173"/>
    </row>
    <row r="67" spans="1:4" x14ac:dyDescent="0.2">
      <c r="A67" s="173"/>
      <c r="C67" s="173"/>
      <c r="D67" s="173"/>
    </row>
  </sheetData>
  <mergeCells count="39">
    <mergeCell ref="E3:F3"/>
    <mergeCell ref="H2:H4"/>
    <mergeCell ref="A2:A4"/>
    <mergeCell ref="B2:B4"/>
    <mergeCell ref="C2:C4"/>
    <mergeCell ref="D2:F2"/>
    <mergeCell ref="G2:G4"/>
    <mergeCell ref="G32:G35"/>
    <mergeCell ref="M3:M4"/>
    <mergeCell ref="N3:N4"/>
    <mergeCell ref="A6:A35"/>
    <mergeCell ref="B6:B35"/>
    <mergeCell ref="C6:C24"/>
    <mergeCell ref="D6:D24"/>
    <mergeCell ref="E6:E24"/>
    <mergeCell ref="F6:F24"/>
    <mergeCell ref="G6:G8"/>
    <mergeCell ref="G9:G11"/>
    <mergeCell ref="I2:I4"/>
    <mergeCell ref="J2:J4"/>
    <mergeCell ref="K2:K4"/>
    <mergeCell ref="L2:L4"/>
    <mergeCell ref="D3:D4"/>
    <mergeCell ref="M2:N2"/>
    <mergeCell ref="A47:K47"/>
    <mergeCell ref="A36:K36"/>
    <mergeCell ref="A37:K37"/>
    <mergeCell ref="A38:K38"/>
    <mergeCell ref="A43:K43"/>
    <mergeCell ref="A44:K44"/>
    <mergeCell ref="A45:K45"/>
    <mergeCell ref="G12:G16"/>
    <mergeCell ref="H15:H16"/>
    <mergeCell ref="C26:C35"/>
    <mergeCell ref="D26:D35"/>
    <mergeCell ref="E26:E35"/>
    <mergeCell ref="F26:F35"/>
    <mergeCell ref="G26:G28"/>
    <mergeCell ref="G29:G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5"/>
  <sheetViews>
    <sheetView zoomScaleNormal="100" workbookViewId="0">
      <selection activeCell="B2" sqref="B2"/>
    </sheetView>
  </sheetViews>
  <sheetFormatPr defaultColWidth="8.85546875" defaultRowHeight="15" x14ac:dyDescent="0.2"/>
  <cols>
    <col min="1" max="1" width="1.85546875" style="1" customWidth="1"/>
    <col min="2" max="2" width="4.42578125" style="1" customWidth="1"/>
    <col min="3" max="3" width="63.5703125" style="1" customWidth="1"/>
    <col min="4" max="4" width="27.85546875" style="1" customWidth="1"/>
    <col min="5" max="5" width="36.42578125" style="1" customWidth="1"/>
    <col min="6" max="7" width="8.85546875" style="1"/>
    <col min="8" max="8" width="59.5703125" style="1" customWidth="1"/>
    <col min="9" max="16384" width="8.85546875" style="1"/>
  </cols>
  <sheetData>
    <row r="1" spans="2:8" ht="15.75" x14ac:dyDescent="0.25">
      <c r="B1" s="10" t="s">
        <v>322</v>
      </c>
    </row>
    <row r="3" spans="2:8" ht="18" x14ac:dyDescent="0.2">
      <c r="B3" s="11"/>
      <c r="C3" s="9" t="s">
        <v>251</v>
      </c>
      <c r="D3" s="9" t="s">
        <v>1</v>
      </c>
      <c r="E3" s="9" t="s">
        <v>252</v>
      </c>
      <c r="H3" s="34"/>
    </row>
    <row r="4" spans="2:8" ht="34.5" customHeight="1" x14ac:dyDescent="0.2">
      <c r="B4" s="188">
        <v>1</v>
      </c>
      <c r="C4" s="189" t="s">
        <v>253</v>
      </c>
      <c r="D4" s="190" t="s">
        <v>307</v>
      </c>
      <c r="E4" s="191" t="s">
        <v>266</v>
      </c>
      <c r="H4" s="34"/>
    </row>
    <row r="5" spans="2:8" ht="25.5" x14ac:dyDescent="0.2">
      <c r="B5" s="188">
        <v>2</v>
      </c>
      <c r="C5" s="189" t="s">
        <v>254</v>
      </c>
      <c r="D5" s="190" t="s">
        <v>307</v>
      </c>
      <c r="E5" s="191" t="s">
        <v>266</v>
      </c>
      <c r="H5" s="34"/>
    </row>
    <row r="6" spans="2:8" ht="25.5" x14ac:dyDescent="0.2">
      <c r="B6" s="188">
        <v>3</v>
      </c>
      <c r="C6" s="189" t="s">
        <v>255</v>
      </c>
      <c r="D6" s="190" t="s">
        <v>307</v>
      </c>
      <c r="E6" s="191" t="s">
        <v>267</v>
      </c>
      <c r="H6" s="34"/>
    </row>
    <row r="7" spans="2:8" ht="38.25" x14ac:dyDescent="0.2">
      <c r="B7" s="188">
        <v>4</v>
      </c>
      <c r="C7" s="189" t="s">
        <v>256</v>
      </c>
      <c r="D7" s="190" t="s">
        <v>307</v>
      </c>
      <c r="E7" s="192" t="s">
        <v>257</v>
      </c>
      <c r="H7" s="34"/>
    </row>
    <row r="8" spans="2:8" ht="25.5" x14ac:dyDescent="0.2">
      <c r="B8" s="188">
        <v>5</v>
      </c>
      <c r="C8" s="189" t="s">
        <v>258</v>
      </c>
      <c r="D8" s="190" t="s">
        <v>307</v>
      </c>
      <c r="E8" s="192" t="s">
        <v>268</v>
      </c>
      <c r="H8" s="34"/>
    </row>
    <row r="9" spans="2:8" ht="25.5" x14ac:dyDescent="0.2">
      <c r="B9" s="188">
        <v>6</v>
      </c>
      <c r="C9" s="189" t="s">
        <v>259</v>
      </c>
      <c r="D9" s="190" t="s">
        <v>307</v>
      </c>
      <c r="E9" s="193" t="s">
        <v>118</v>
      </c>
      <c r="H9" s="34"/>
    </row>
    <row r="10" spans="2:8" ht="25.5" x14ac:dyDescent="0.2">
      <c r="B10" s="188">
        <v>7</v>
      </c>
      <c r="C10" s="189" t="s">
        <v>260</v>
      </c>
      <c r="D10" s="190" t="s">
        <v>307</v>
      </c>
      <c r="E10" s="191" t="s">
        <v>269</v>
      </c>
      <c r="H10" s="34"/>
    </row>
    <row r="11" spans="2:8" ht="38.25" x14ac:dyDescent="0.2">
      <c r="B11" s="188">
        <v>8</v>
      </c>
      <c r="C11" s="189" t="s">
        <v>261</v>
      </c>
      <c r="D11" s="190" t="s">
        <v>307</v>
      </c>
      <c r="E11" s="191" t="s">
        <v>269</v>
      </c>
      <c r="H11" s="34"/>
    </row>
    <row r="12" spans="2:8" ht="25.5" x14ac:dyDescent="0.2">
      <c r="B12" s="188">
        <v>9</v>
      </c>
      <c r="C12" s="189" t="s">
        <v>262</v>
      </c>
      <c r="D12" s="190" t="s">
        <v>307</v>
      </c>
      <c r="E12" s="191" t="s">
        <v>269</v>
      </c>
      <c r="H12" s="34"/>
    </row>
    <row r="13" spans="2:8" ht="25.5" x14ac:dyDescent="0.2">
      <c r="B13" s="188">
        <v>10</v>
      </c>
      <c r="C13" s="189" t="s">
        <v>263</v>
      </c>
      <c r="D13" s="190" t="s">
        <v>307</v>
      </c>
      <c r="E13" s="191" t="s">
        <v>118</v>
      </c>
      <c r="H13" s="34"/>
    </row>
    <row r="14" spans="2:8" ht="25.5" x14ac:dyDescent="0.2">
      <c r="B14" s="188">
        <v>11</v>
      </c>
      <c r="C14" s="189" t="s">
        <v>264</v>
      </c>
      <c r="D14" s="190" t="s">
        <v>307</v>
      </c>
      <c r="E14" s="191" t="s">
        <v>269</v>
      </c>
    </row>
    <row r="15" spans="2:8" ht="25.5" x14ac:dyDescent="0.2">
      <c r="B15" s="188">
        <v>12</v>
      </c>
      <c r="C15" s="189" t="s">
        <v>265</v>
      </c>
      <c r="D15" s="190" t="s">
        <v>307</v>
      </c>
      <c r="E15" s="191" t="s">
        <v>269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topLeftCell="A2" zoomScale="90" zoomScaleNormal="90" workbookViewId="0">
      <pane xSplit="1" ySplit="3" topLeftCell="B5" activePane="bottomRight" state="frozen"/>
      <selection activeCell="A2" sqref="A2"/>
      <selection pane="topRight" activeCell="B2" sqref="B2"/>
      <selection pane="bottomLeft" activeCell="A6" sqref="A6"/>
      <selection pane="bottomRight" activeCell="A3" sqref="A3"/>
    </sheetView>
  </sheetViews>
  <sheetFormatPr defaultColWidth="9" defaultRowHeight="15" x14ac:dyDescent="0.25"/>
  <cols>
    <col min="1" max="1" width="32.42578125" customWidth="1"/>
    <col min="2" max="2" width="30.42578125" customWidth="1"/>
    <col min="3" max="3" width="37" customWidth="1"/>
    <col min="4" max="4" width="9" style="8"/>
  </cols>
  <sheetData>
    <row r="1" spans="1:4" s="10" customFormat="1" ht="15.75" x14ac:dyDescent="0.25">
      <c r="D1" s="12"/>
    </row>
    <row r="2" spans="1:4" ht="21.6" customHeight="1" x14ac:dyDescent="0.25">
      <c r="A2" s="42" t="s">
        <v>323</v>
      </c>
    </row>
    <row r="3" spans="1:4" x14ac:dyDescent="0.25">
      <c r="A3" s="42"/>
    </row>
    <row r="4" spans="1:4" ht="26.45" customHeight="1" x14ac:dyDescent="0.25">
      <c r="A4" s="88" t="s">
        <v>223</v>
      </c>
      <c r="B4" s="25" t="s">
        <v>64</v>
      </c>
      <c r="C4" s="24" t="s">
        <v>65</v>
      </c>
    </row>
    <row r="5" spans="1:4" s="20" customFormat="1" ht="55.35" customHeight="1" x14ac:dyDescent="0.25">
      <c r="A5" s="211" t="str">
        <f>'Ажлын хүснэгт 1'!B7</f>
        <v xml:space="preserve">МУХТЖҮЧ: Зорилт 2.6.Хөдөлмөрийн зах зээлийн тэнцвэрт байдлыг хангах, хэрэгцээнд суурилсан хөдөлмөрийн хөлс, урамшууллын оновчтой тогтолцоог бэхжүүлнэ:
</v>
      </c>
      <c r="B5" s="214" t="str">
        <f>'Ажлын хүснэгт 1'!H7</f>
        <v>ТЕЗХҮД 1. Эдийн засгийн өсөлтийг дэмжихэд чиглэсэн хөдөлмөрийн бодлого сайжирсан байна</v>
      </c>
      <c r="C5" s="211" t="str">
        <f>'Ажлын хүснэгт 1'!I7</f>
        <v>1.1.1 .Ядуурлын олон улсын түвшнээс доогуур амьжиргаатай хүн амын эзлэх хувь, хүйс, насны бүлэг, ажил эрхлэлтийн байдал, байршлаар</v>
      </c>
    </row>
    <row r="6" spans="1:4" s="20" customFormat="1" ht="36" customHeight="1" x14ac:dyDescent="0.25">
      <c r="A6" s="212"/>
      <c r="B6" s="215"/>
      <c r="C6" s="212"/>
    </row>
    <row r="7" spans="1:4" s="20" customFormat="1" ht="26.45" customHeight="1" x14ac:dyDescent="0.25">
      <c r="A7" s="212"/>
      <c r="B7" s="215"/>
      <c r="C7" s="212"/>
    </row>
    <row r="8" spans="1:4" s="20" customFormat="1" ht="46.35" customHeight="1" x14ac:dyDescent="0.25">
      <c r="A8" s="213"/>
      <c r="B8" s="216"/>
      <c r="C8" s="213"/>
    </row>
    <row r="9" spans="1:4" s="8" customFormat="1" x14ac:dyDescent="0.25">
      <c r="A9" s="13"/>
      <c r="B9" s="14"/>
      <c r="C9" s="21"/>
    </row>
    <row r="10" spans="1:4" s="8" customFormat="1" x14ac:dyDescent="0.25">
      <c r="A10" s="7"/>
      <c r="B10" s="14"/>
      <c r="C10" s="107"/>
    </row>
    <row r="11" spans="1:4" s="8" customFormat="1" x14ac:dyDescent="0.25">
      <c r="A11" s="7"/>
      <c r="B11" s="7"/>
      <c r="C11" s="7"/>
    </row>
    <row r="12" spans="1:4" s="8" customFormat="1" x14ac:dyDescent="0.25">
      <c r="A12" s="7"/>
      <c r="B12" s="7"/>
      <c r="C12" s="7"/>
    </row>
    <row r="13" spans="1:4" s="8" customFormat="1" x14ac:dyDescent="0.25">
      <c r="A13" s="7"/>
      <c r="B13" s="7"/>
      <c r="C13" s="7"/>
    </row>
    <row r="14" spans="1:4" s="8" customFormat="1" x14ac:dyDescent="0.25">
      <c r="A14" s="7"/>
      <c r="B14" s="7"/>
      <c r="C14" s="7"/>
    </row>
    <row r="15" spans="1:4" s="8" customFormat="1" x14ac:dyDescent="0.25">
      <c r="A15" s="7"/>
      <c r="B15" s="7"/>
      <c r="C15" s="7"/>
    </row>
    <row r="16" spans="1:4" s="8" customFormat="1" x14ac:dyDescent="0.25">
      <c r="A16" s="7"/>
      <c r="B16" s="7"/>
      <c r="C16" s="7"/>
    </row>
    <row r="17" spans="1:3" s="8" customFormat="1" x14ac:dyDescent="0.25">
      <c r="A17" s="7"/>
      <c r="B17" s="7"/>
      <c r="C17" s="7"/>
    </row>
    <row r="18" spans="1:3" s="8" customFormat="1" x14ac:dyDescent="0.25">
      <c r="A18" s="7"/>
      <c r="B18" s="7"/>
      <c r="C18" s="7"/>
    </row>
    <row r="19" spans="1:3" s="8" customFormat="1" x14ac:dyDescent="0.25">
      <c r="A19" s="7"/>
      <c r="B19" s="7"/>
      <c r="C19" s="7"/>
    </row>
    <row r="20" spans="1:3" s="8" customFormat="1" x14ac:dyDescent="0.25">
      <c r="A20" s="7"/>
      <c r="B20" s="7"/>
      <c r="C20" s="7"/>
    </row>
    <row r="21" spans="1:3" s="8" customFormat="1" x14ac:dyDescent="0.25">
      <c r="A21" s="7"/>
      <c r="B21" s="7"/>
      <c r="C21" s="7"/>
    </row>
    <row r="22" spans="1:3" s="8" customFormat="1" x14ac:dyDescent="0.25">
      <c r="A22" s="7"/>
      <c r="B22" s="7"/>
      <c r="C22" s="7"/>
    </row>
    <row r="23" spans="1:3" s="8" customFormat="1" x14ac:dyDescent="0.25">
      <c r="A23" s="7"/>
      <c r="B23" s="7"/>
      <c r="C23" s="7"/>
    </row>
    <row r="24" spans="1:3" s="8" customFormat="1" x14ac:dyDescent="0.25"/>
    <row r="25" spans="1:3" s="8" customFormat="1" x14ac:dyDescent="0.25"/>
    <row r="26" spans="1:3" s="8" customFormat="1" x14ac:dyDescent="0.25"/>
    <row r="27" spans="1:3" s="8" customFormat="1" x14ac:dyDescent="0.25"/>
    <row r="28" spans="1:3" s="8" customFormat="1" x14ac:dyDescent="0.25"/>
    <row r="29" spans="1:3" s="8" customFormat="1" x14ac:dyDescent="0.25"/>
  </sheetData>
  <mergeCells count="3">
    <mergeCell ref="C5:C8"/>
    <mergeCell ref="A5:A8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8003-261C-44AA-A6CD-EB3E7FFD1166}">
  <dimension ref="A1:J29"/>
  <sheetViews>
    <sheetView zoomScale="61" zoomScaleNormal="90" workbookViewId="0">
      <selection activeCell="A3" sqref="A3"/>
    </sheetView>
  </sheetViews>
  <sheetFormatPr defaultColWidth="9.140625" defaultRowHeight="15" x14ac:dyDescent="0.2"/>
  <cols>
    <col min="1" max="1" width="13.5703125" style="2" customWidth="1"/>
    <col min="2" max="2" width="41.85546875" style="2" customWidth="1"/>
    <col min="3" max="3" width="53.140625" style="2" customWidth="1"/>
    <col min="4" max="4" width="52.140625" style="2" customWidth="1"/>
    <col min="5" max="6" width="11.5703125" style="2" customWidth="1"/>
    <col min="7" max="7" width="10.140625" style="2" bestFit="1" customWidth="1"/>
    <col min="8" max="8" width="10.140625" style="2" customWidth="1"/>
    <col min="9" max="10" width="23" style="44" customWidth="1"/>
    <col min="11" max="16384" width="9.140625" style="2"/>
  </cols>
  <sheetData>
    <row r="1" spans="1:10" x14ac:dyDescent="0.2">
      <c r="I1" s="2"/>
      <c r="J1" s="2"/>
    </row>
    <row r="2" spans="1:10" ht="15.75" x14ac:dyDescent="0.25">
      <c r="A2" s="26" t="s">
        <v>324</v>
      </c>
      <c r="B2" s="26"/>
      <c r="C2" s="3"/>
      <c r="D2" s="3"/>
      <c r="E2" s="3"/>
      <c r="F2" s="3"/>
      <c r="G2" s="3"/>
      <c r="I2" s="43"/>
      <c r="J2" s="43"/>
    </row>
    <row r="3" spans="1:10" x14ac:dyDescent="0.2">
      <c r="I3" s="2"/>
      <c r="J3" s="2"/>
    </row>
    <row r="4" spans="1:10" ht="31.5" customHeight="1" x14ac:dyDescent="0.2">
      <c r="A4" s="226" t="s">
        <v>88</v>
      </c>
      <c r="B4" s="224" t="s">
        <v>90</v>
      </c>
      <c r="C4" s="226" t="s">
        <v>91</v>
      </c>
      <c r="D4" s="229" t="s">
        <v>224</v>
      </c>
      <c r="E4" s="229" t="s">
        <v>270</v>
      </c>
      <c r="F4" s="231" t="s">
        <v>30</v>
      </c>
      <c r="G4" s="232"/>
      <c r="H4" s="232"/>
      <c r="I4" s="233" t="s">
        <v>87</v>
      </c>
      <c r="J4" s="234"/>
    </row>
    <row r="5" spans="1:10" ht="15.75" x14ac:dyDescent="0.2">
      <c r="A5" s="226"/>
      <c r="B5" s="225"/>
      <c r="C5" s="226"/>
      <c r="D5" s="230"/>
      <c r="E5" s="230"/>
      <c r="F5" s="53">
        <v>2023</v>
      </c>
      <c r="G5" s="53">
        <v>2024</v>
      </c>
      <c r="H5" s="53">
        <v>2025</v>
      </c>
      <c r="I5" s="194" t="s">
        <v>85</v>
      </c>
      <c r="J5" s="195" t="s">
        <v>86</v>
      </c>
    </row>
    <row r="6" spans="1:10" ht="19.350000000000001" customHeight="1" x14ac:dyDescent="0.2">
      <c r="A6" s="217" t="s">
        <v>233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63" x14ac:dyDescent="0.2">
      <c r="A7" s="219" t="str">
        <f>'Ажлын хүснэгт 1'!H7:H18</f>
        <v>ТЕЗХҮД 1. Эдийн засгийн өсөлтийг дэмжихэд чиглэсэн хөдөлмөрийн бодлого сайжирсан байна</v>
      </c>
      <c r="B7" s="219" t="str">
        <f>'Ажлын хүснэгт 1'!J7</f>
        <v xml:space="preserve">ШҮ 1.1.  Бодлогын хэрэгжилтийн суурь үнэлгээний дүн </v>
      </c>
      <c r="C7" s="27" t="str">
        <f>'Ажлын хүснэгт 1'!U7</f>
        <v>ХХҮД 1. Үйлчилгээ, арга хэмжээнд хамрагдсанаар ажилтай болсон иргэдийн тоо нэмэгдсэн байна.</v>
      </c>
      <c r="D7" s="27" t="str">
        <f>'Ажлын хүснэгт 1'!V7</f>
        <v>ХХҮДШҮ 1.1. Үнэлгээ хийлгэн, үйлчилгээ, арга хэмжээнд хамрагдаж 6-аас дээш сарын хугацаанд НДШ төлсөн иргэдийн тоо</v>
      </c>
      <c r="E7" s="187">
        <f>'Ажлын хүснэгт 1'!X7</f>
        <v>16000</v>
      </c>
      <c r="F7" s="187">
        <f>'Ажлын хүснэгт 1'!Y7</f>
        <v>20000</v>
      </c>
      <c r="G7" s="187">
        <f>'Ажлын хүснэгт 1'!Z7</f>
        <v>20000</v>
      </c>
      <c r="H7" s="187">
        <f>'Ажлын хүснэгт 1'!AA7</f>
        <v>20000</v>
      </c>
      <c r="I7" s="47"/>
      <c r="J7" s="46"/>
    </row>
    <row r="8" spans="1:10" ht="60" x14ac:dyDescent="0.2">
      <c r="A8" s="220"/>
      <c r="B8" s="220"/>
      <c r="C8" s="235" t="str">
        <f>'Ажлын хүснэгт 1'!AD7</f>
        <v>Гарц 1.1 Идэвхтэй ажил хайгч иргэдийн хөдөлмөр эрхлэлтийн ур чадвар, хэрэгцээ шаардлагыг үнэлэх сайн арга хэрэгслийг нэвтрүүлсэн байна.</v>
      </c>
      <c r="D8" s="108" t="str">
        <f>'Ажлын хүснэгт 1'!AE7</f>
        <v xml:space="preserve">ГШҮ 1.1.1 Нийт албан хаагчид сургалтанд хамрагдаж, ур чадварын сертификаттай болсон
</v>
      </c>
      <c r="E8" s="187"/>
      <c r="F8" s="187"/>
      <c r="G8" s="187"/>
      <c r="H8" s="187"/>
      <c r="I8" s="45"/>
      <c r="J8" s="45"/>
    </row>
    <row r="9" spans="1:10" ht="15.75" x14ac:dyDescent="0.2">
      <c r="A9" s="220"/>
      <c r="B9" s="220"/>
      <c r="C9" s="235"/>
      <c r="D9" s="22" t="str">
        <f>'Ажлын хүснэгт 1'!AE8</f>
        <v>ГШҮ 1.1.2: e-job хэрэглэгчдийн тоо</v>
      </c>
      <c r="E9" s="187"/>
      <c r="F9" s="187"/>
      <c r="G9" s="187"/>
      <c r="H9" s="187"/>
      <c r="I9" s="45"/>
      <c r="J9" s="45"/>
    </row>
    <row r="10" spans="1:10" ht="15.75" x14ac:dyDescent="0.2">
      <c r="A10" s="220"/>
      <c r="B10" s="220"/>
      <c r="C10" s="235" t="str">
        <f>'Ажлын хүснэгт 1'!AD9</f>
        <v>Гарц 1.2 ХЗЗ-ийн эрэлтэд нийцсэн чанартай, үр дүнд чиглэсэн, тогтвортой үйлчилгээ, арга хэмжээг шинэчлэн хэрэгжүүлсэн байна</v>
      </c>
      <c r="D10" s="227" t="str">
        <f>'Ажлын хүснэгт 1'!AE9</f>
        <v>ГШҮ 1.2.1 Шинэчилсэн үйлчилгээ арга хэмжээнд хамрагдсан хүний тоо (зорилтот бүлгээр)</v>
      </c>
      <c r="E10" s="187"/>
      <c r="F10" s="187"/>
      <c r="G10" s="187"/>
      <c r="H10" s="187"/>
      <c r="I10" s="39"/>
      <c r="J10" s="39"/>
    </row>
    <row r="11" spans="1:10" ht="56.25" customHeight="1" x14ac:dyDescent="0.2">
      <c r="A11" s="220"/>
      <c r="B11" s="220"/>
      <c r="C11" s="235"/>
      <c r="D11" s="228"/>
      <c r="E11" s="187"/>
      <c r="F11" s="187"/>
      <c r="G11" s="187"/>
      <c r="H11" s="187"/>
      <c r="I11" s="48"/>
      <c r="J11" s="45"/>
    </row>
    <row r="12" spans="1:10" ht="56.45" customHeight="1" x14ac:dyDescent="0.2">
      <c r="A12" s="220"/>
      <c r="B12" s="220"/>
      <c r="C12" s="227" t="str">
        <f>'Ажлын хүснэгт 1'!AD12</f>
        <v>Гарц 1.3 Хөдөлмөр эрхлэлтийн үйл ажиллагаанд оролцогч бусад талын оролцоог нэмэгдүүлэх (PPP)</v>
      </c>
      <c r="D12" s="22" t="str">
        <f>'Ажлын хүснэгт 1'!AE12</f>
        <v xml:space="preserve">ГШҮ 1.3.1Салбар бүрийн хүний нөөцийн хэрэгцээний мэдээлэл тогтмол ирүүлдэг журам батлагдсан
</v>
      </c>
      <c r="E12" s="187"/>
      <c r="F12" s="187"/>
      <c r="G12" s="187"/>
      <c r="H12" s="187"/>
      <c r="I12" s="48"/>
      <c r="J12" s="45"/>
    </row>
    <row r="13" spans="1:10" ht="56.45" customHeight="1" x14ac:dyDescent="0.2">
      <c r="A13" s="221"/>
      <c r="B13" s="221"/>
      <c r="C13" s="228"/>
      <c r="D13" s="22" t="str">
        <f>'Ажлын хүснэгт 1'!AE13</f>
        <v>ГШҮ 1.3.2 Салбар бүрийн хүний нөөцийн хэрэгцээний тогтсон мэдээ /жил бүр/</v>
      </c>
      <c r="E13" s="187"/>
      <c r="F13" s="187"/>
      <c r="G13" s="187"/>
      <c r="H13" s="187"/>
      <c r="I13" s="48"/>
      <c r="J13" s="45"/>
    </row>
    <row r="14" spans="1:10" ht="15.75" x14ac:dyDescent="0.2">
      <c r="A14" s="54"/>
      <c r="B14" s="51"/>
      <c r="C14" s="28" t="s">
        <v>235</v>
      </c>
      <c r="D14" s="28" t="s">
        <v>236</v>
      </c>
      <c r="E14" s="196"/>
      <c r="F14" s="196"/>
      <c r="G14" s="197"/>
      <c r="H14" s="197"/>
      <c r="I14" s="48"/>
      <c r="J14" s="45"/>
    </row>
    <row r="15" spans="1:10" x14ac:dyDescent="0.2">
      <c r="A15" s="54"/>
      <c r="B15" s="51"/>
      <c r="C15" s="235" t="s">
        <v>81</v>
      </c>
      <c r="D15" s="52" t="s">
        <v>237</v>
      </c>
      <c r="E15" s="196"/>
      <c r="F15" s="196"/>
      <c r="G15" s="197"/>
      <c r="H15" s="197"/>
      <c r="I15" s="186"/>
      <c r="J15" s="186"/>
    </row>
    <row r="16" spans="1:10" x14ac:dyDescent="0.2">
      <c r="A16" s="54"/>
      <c r="B16" s="51"/>
      <c r="C16" s="235"/>
      <c r="D16" s="52" t="s">
        <v>238</v>
      </c>
      <c r="E16" s="196"/>
      <c r="F16" s="196"/>
      <c r="G16" s="197"/>
      <c r="H16" s="197"/>
      <c r="I16" s="49"/>
      <c r="J16" s="49"/>
    </row>
    <row r="17" spans="1:10" x14ac:dyDescent="0.2">
      <c r="A17" s="54"/>
      <c r="B17" s="51"/>
      <c r="C17" s="235" t="s">
        <v>71</v>
      </c>
      <c r="D17" s="52" t="s">
        <v>239</v>
      </c>
      <c r="E17" s="196"/>
      <c r="F17" s="196"/>
      <c r="G17" s="197"/>
      <c r="H17" s="197"/>
      <c r="I17" s="49"/>
      <c r="J17" s="49"/>
    </row>
    <row r="18" spans="1:10" x14ac:dyDescent="0.2">
      <c r="A18" s="54"/>
      <c r="B18" s="51"/>
      <c r="C18" s="235"/>
      <c r="D18" s="52" t="s">
        <v>240</v>
      </c>
      <c r="E18" s="196"/>
      <c r="F18" s="196"/>
      <c r="G18" s="197"/>
      <c r="H18" s="197"/>
      <c r="I18" s="49"/>
      <c r="J18" s="49"/>
    </row>
    <row r="19" spans="1:10" ht="15.6" customHeight="1" x14ac:dyDescent="0.2">
      <c r="A19" s="54"/>
      <c r="B19" s="51"/>
      <c r="C19" s="28" t="s">
        <v>242</v>
      </c>
      <c r="D19" s="27" t="s">
        <v>241</v>
      </c>
      <c r="E19" s="196"/>
      <c r="F19" s="196"/>
      <c r="G19" s="197"/>
      <c r="H19" s="197"/>
      <c r="I19" s="186"/>
      <c r="J19" s="186"/>
    </row>
    <row r="20" spans="1:10" x14ac:dyDescent="0.2">
      <c r="A20" s="54"/>
      <c r="B20" s="51"/>
      <c r="C20" s="236" t="s">
        <v>72</v>
      </c>
      <c r="D20" s="22" t="s">
        <v>244</v>
      </c>
      <c r="E20" s="50"/>
      <c r="F20" s="50"/>
      <c r="G20" s="54"/>
      <c r="H20" s="54"/>
      <c r="I20" s="186"/>
      <c r="J20" s="186"/>
    </row>
    <row r="21" spans="1:10" x14ac:dyDescent="0.2">
      <c r="A21" s="54"/>
      <c r="B21" s="51"/>
      <c r="C21" s="236"/>
      <c r="D21" s="22" t="s">
        <v>245</v>
      </c>
      <c r="E21" s="50"/>
      <c r="F21" s="50"/>
      <c r="G21" s="54"/>
      <c r="H21" s="54"/>
      <c r="I21" s="186"/>
      <c r="J21" s="186"/>
    </row>
    <row r="22" spans="1:10" x14ac:dyDescent="0.2">
      <c r="A22" s="54"/>
      <c r="B22" s="51"/>
      <c r="C22" s="236" t="s">
        <v>243</v>
      </c>
      <c r="D22" s="22" t="s">
        <v>246</v>
      </c>
      <c r="E22" s="50"/>
      <c r="F22" s="50"/>
      <c r="G22" s="54"/>
      <c r="H22" s="54"/>
      <c r="I22" s="186"/>
      <c r="J22" s="186"/>
    </row>
    <row r="23" spans="1:10" x14ac:dyDescent="0.2">
      <c r="A23" s="54"/>
      <c r="B23" s="51"/>
      <c r="C23" s="236"/>
      <c r="D23" s="22" t="s">
        <v>247</v>
      </c>
      <c r="E23" s="50"/>
      <c r="F23" s="50"/>
      <c r="G23" s="54"/>
      <c r="H23" s="54"/>
      <c r="I23" s="186"/>
      <c r="J23" s="186"/>
    </row>
    <row r="24" spans="1:10" ht="15.75" x14ac:dyDescent="0.2">
      <c r="A24" s="54"/>
      <c r="B24" s="51"/>
      <c r="C24" s="28" t="s">
        <v>66</v>
      </c>
      <c r="D24" s="27" t="s">
        <v>82</v>
      </c>
      <c r="E24" s="196"/>
      <c r="F24" s="196"/>
      <c r="G24" s="197"/>
      <c r="H24" s="197"/>
      <c r="I24" s="186"/>
      <c r="J24" s="186"/>
    </row>
    <row r="25" spans="1:10" x14ac:dyDescent="0.2">
      <c r="A25" s="54"/>
      <c r="B25" s="51"/>
      <c r="C25" s="236" t="s">
        <v>248</v>
      </c>
      <c r="D25" s="22" t="s">
        <v>249</v>
      </c>
      <c r="E25" s="50"/>
      <c r="F25" s="50"/>
      <c r="G25" s="54"/>
      <c r="H25" s="54"/>
      <c r="I25" s="186"/>
      <c r="J25" s="186"/>
    </row>
    <row r="26" spans="1:10" x14ac:dyDescent="0.2">
      <c r="A26" s="54"/>
      <c r="B26" s="51"/>
      <c r="C26" s="236"/>
      <c r="D26" s="22" t="s">
        <v>75</v>
      </c>
      <c r="E26" s="50"/>
      <c r="F26" s="50"/>
      <c r="G26" s="54"/>
      <c r="H26" s="54"/>
      <c r="I26" s="186"/>
      <c r="J26" s="186"/>
    </row>
    <row r="27" spans="1:10" x14ac:dyDescent="0.2">
      <c r="A27" s="54"/>
      <c r="B27" s="51"/>
      <c r="C27" s="236" t="s">
        <v>69</v>
      </c>
      <c r="D27" s="22" t="s">
        <v>76</v>
      </c>
      <c r="E27" s="39"/>
      <c r="F27" s="39"/>
      <c r="G27" s="39"/>
      <c r="H27" s="39"/>
      <c r="I27" s="186"/>
      <c r="J27" s="186"/>
    </row>
    <row r="28" spans="1:10" x14ac:dyDescent="0.2">
      <c r="A28" s="54"/>
      <c r="B28" s="51"/>
      <c r="C28" s="236"/>
      <c r="D28" s="22" t="s">
        <v>77</v>
      </c>
      <c r="E28" s="39"/>
      <c r="F28" s="39"/>
      <c r="G28" s="39"/>
      <c r="H28" s="39"/>
      <c r="I28" s="186"/>
      <c r="J28" s="186"/>
    </row>
    <row r="29" spans="1:10" ht="15.75" x14ac:dyDescent="0.25">
      <c r="A29" s="222" t="s">
        <v>313</v>
      </c>
      <c r="B29" s="223"/>
      <c r="C29" s="223"/>
      <c r="D29" s="223"/>
      <c r="E29" s="223"/>
      <c r="F29" s="223"/>
      <c r="G29" s="223"/>
      <c r="H29" s="223"/>
      <c r="I29" s="223"/>
      <c r="J29" s="223"/>
    </row>
  </sheetData>
  <mergeCells count="21">
    <mergeCell ref="C20:C21"/>
    <mergeCell ref="C22:C23"/>
    <mergeCell ref="C25:C26"/>
    <mergeCell ref="C27:C28"/>
    <mergeCell ref="D10:D11"/>
    <mergeCell ref="A6:J6"/>
    <mergeCell ref="A7:A13"/>
    <mergeCell ref="A29:J29"/>
    <mergeCell ref="B4:B5"/>
    <mergeCell ref="A4:A5"/>
    <mergeCell ref="C4:C5"/>
    <mergeCell ref="C12:C13"/>
    <mergeCell ref="B7:B13"/>
    <mergeCell ref="D4:D5"/>
    <mergeCell ref="E4:E5"/>
    <mergeCell ref="F4:H4"/>
    <mergeCell ref="I4:J4"/>
    <mergeCell ref="C8:C9"/>
    <mergeCell ref="C10:C11"/>
    <mergeCell ref="C15:C16"/>
    <mergeCell ref="C17:C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"/>
  <sheetViews>
    <sheetView workbookViewId="0">
      <selection activeCell="C27" sqref="C27"/>
    </sheetView>
  </sheetViews>
  <sheetFormatPr defaultColWidth="9.140625" defaultRowHeight="15" x14ac:dyDescent="0.2"/>
  <cols>
    <col min="1" max="1" width="11.5703125" style="2" customWidth="1"/>
    <col min="2" max="2" width="35.140625" style="2" customWidth="1"/>
    <col min="3" max="3" width="57.85546875" style="2" customWidth="1"/>
    <col min="4" max="4" width="15.140625" style="2" customWidth="1"/>
    <col min="5" max="16384" width="9.140625" style="2"/>
  </cols>
  <sheetData>
    <row r="2" spans="1:3" ht="15.75" x14ac:dyDescent="0.25">
      <c r="A2" s="10" t="s">
        <v>325</v>
      </c>
    </row>
    <row r="3" spans="1:3" x14ac:dyDescent="0.2">
      <c r="A3" s="2" t="s">
        <v>3</v>
      </c>
    </row>
    <row r="4" spans="1:3" ht="48.75" customHeight="1" x14ac:dyDescent="0.2">
      <c r="A4" s="56" t="s">
        <v>314</v>
      </c>
      <c r="B4" s="56" t="s">
        <v>2</v>
      </c>
      <c r="C4" s="56" t="s">
        <v>67</v>
      </c>
    </row>
    <row r="5" spans="1:3" ht="46.5" customHeight="1" x14ac:dyDescent="0.2">
      <c r="A5" s="238" t="s">
        <v>315</v>
      </c>
      <c r="B5" s="237" t="str">
        <f>'Ажлын хүснэгт 1'!H7</f>
        <v>ТЕЗХҮД 1. Эдийн засгийн өсөлтийг дэмжихэд чиглэсэн хөдөлмөрийн бодлого сайжирсан байна</v>
      </c>
      <c r="C5" s="99" t="str">
        <f>'Ажлын хүснэгт 1'!G7</f>
        <v>ХЭ-ийн үйлчилгээ, арга хэмжээ иргэдийн хэрэгцээнд нийцсэн, оновчтой, чанартай болгох</v>
      </c>
    </row>
    <row r="6" spans="1:3" ht="30" x14ac:dyDescent="0.2">
      <c r="A6" s="238"/>
      <c r="B6" s="237"/>
      <c r="C6" s="99" t="str">
        <f>'Ажлын хүснэгт 1'!G14</f>
        <v>Бодлого, хуулийн хэрэгжилт, төсвийн хөтөлбөрийн хэрэгжилтийг үнэлэх нэгдсэн системтэй бүрдүүлэх</v>
      </c>
    </row>
    <row r="7" spans="1:3" ht="30" x14ac:dyDescent="0.2">
      <c r="A7" s="238"/>
      <c r="B7" s="237"/>
      <c r="C7" s="99" t="str">
        <f>'Ажлын хүснэгт 1'!G16</f>
        <v>Хөдөлмөрийн зах зээлд оролцогчдыг дэмжих шаардлагатай зохицуулалт хийх</v>
      </c>
    </row>
    <row r="8" spans="1:3" x14ac:dyDescent="0.2">
      <c r="A8" s="39"/>
      <c r="B8" s="39"/>
      <c r="C8" s="39"/>
    </row>
    <row r="9" spans="1:3" x14ac:dyDescent="0.2">
      <c r="A9" s="39"/>
      <c r="B9" s="39"/>
      <c r="C9" s="39"/>
    </row>
    <row r="10" spans="1:3" x14ac:dyDescent="0.2">
      <c r="A10" s="39"/>
      <c r="B10" s="39"/>
      <c r="C10" s="39"/>
    </row>
    <row r="11" spans="1:3" x14ac:dyDescent="0.2">
      <c r="A11" s="39"/>
      <c r="B11" s="39"/>
      <c r="C11" s="39"/>
    </row>
    <row r="12" spans="1:3" x14ac:dyDescent="0.2">
      <c r="A12" s="39"/>
      <c r="B12" s="39"/>
      <c r="C12" s="39"/>
    </row>
    <row r="13" spans="1:3" x14ac:dyDescent="0.2">
      <c r="A13" s="39"/>
      <c r="B13" s="39"/>
      <c r="C13" s="39"/>
    </row>
    <row r="14" spans="1:3" x14ac:dyDescent="0.2">
      <c r="A14" s="39"/>
      <c r="B14" s="39"/>
      <c r="C14" s="39"/>
    </row>
    <row r="15" spans="1:3" x14ac:dyDescent="0.2">
      <c r="A15" s="39"/>
      <c r="B15" s="39"/>
      <c r="C15" s="39"/>
    </row>
  </sheetData>
  <mergeCells count="2">
    <mergeCell ref="B5:B7"/>
    <mergeCell ref="A5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A474-949D-4DFE-B1F3-B352B2765FCF}">
  <dimension ref="A1:J71"/>
  <sheetViews>
    <sheetView topLeftCell="A25" workbookViewId="0">
      <selection activeCell="K1" sqref="K1:K1048576"/>
    </sheetView>
  </sheetViews>
  <sheetFormatPr defaultColWidth="9.140625" defaultRowHeight="15" x14ac:dyDescent="0.2"/>
  <cols>
    <col min="1" max="1" width="9.140625" style="2" customWidth="1"/>
    <col min="2" max="2" width="48.42578125" style="2" customWidth="1"/>
    <col min="3" max="3" width="17.85546875" style="2" customWidth="1"/>
    <col min="4" max="5" width="13.140625" style="2" customWidth="1"/>
    <col min="6" max="8" width="12" style="2" customWidth="1"/>
    <col min="9" max="9" width="9.140625" style="2"/>
    <col min="10" max="10" width="15.7109375" style="2" bestFit="1" customWidth="1"/>
    <col min="11" max="16384" width="9.140625" style="2"/>
  </cols>
  <sheetData>
    <row r="1" spans="1:10" ht="15.75" x14ac:dyDescent="0.25">
      <c r="A1" s="3" t="s">
        <v>326</v>
      </c>
    </row>
    <row r="4" spans="1:10" ht="51" x14ac:dyDescent="0.2">
      <c r="A4" s="111" t="s">
        <v>92</v>
      </c>
      <c r="B4" s="111" t="s">
        <v>93</v>
      </c>
      <c r="C4" s="111" t="s">
        <v>271</v>
      </c>
      <c r="D4" s="111" t="s">
        <v>272</v>
      </c>
      <c r="E4" s="111" t="s">
        <v>273</v>
      </c>
      <c r="F4" s="111" t="s">
        <v>274</v>
      </c>
      <c r="G4" s="111" t="s">
        <v>275</v>
      </c>
      <c r="H4" s="111" t="s">
        <v>276</v>
      </c>
      <c r="I4" s="112" t="s">
        <v>25</v>
      </c>
      <c r="J4" s="111" t="s">
        <v>83</v>
      </c>
    </row>
    <row r="5" spans="1:10" x14ac:dyDescent="0.2">
      <c r="A5" s="113">
        <v>21</v>
      </c>
      <c r="B5" s="114" t="s">
        <v>6</v>
      </c>
      <c r="C5" s="115">
        <f>C6+C60+C62</f>
        <v>82775717.18930617</v>
      </c>
      <c r="D5" s="115">
        <f t="shared" ref="D5:I5" si="0">D6+D60+D62</f>
        <v>0</v>
      </c>
      <c r="E5" s="115">
        <f t="shared" si="0"/>
        <v>0</v>
      </c>
      <c r="F5" s="115">
        <f t="shared" si="0"/>
        <v>0</v>
      </c>
      <c r="G5" s="115">
        <f t="shared" si="0"/>
        <v>0</v>
      </c>
      <c r="H5" s="115">
        <f t="shared" si="0"/>
        <v>0</v>
      </c>
      <c r="I5" s="115">
        <f t="shared" si="0"/>
        <v>0</v>
      </c>
      <c r="J5" s="115">
        <f>SUM(C5:I5)</f>
        <v>82775717.18930617</v>
      </c>
    </row>
    <row r="6" spans="1:10" x14ac:dyDescent="0.2">
      <c r="A6" s="116">
        <v>210</v>
      </c>
      <c r="B6" s="117" t="s">
        <v>34</v>
      </c>
      <c r="C6" s="118">
        <f>C7+C13+C15+C20+C27+C31+C36+C40+C44</f>
        <v>82775717.18930617</v>
      </c>
      <c r="D6" s="118">
        <f t="shared" ref="D6:I6" si="1">D7+D13+D15+D20+D27+D31+D36+D40+D44</f>
        <v>0</v>
      </c>
      <c r="E6" s="118">
        <f t="shared" si="1"/>
        <v>0</v>
      </c>
      <c r="F6" s="118">
        <f t="shared" si="1"/>
        <v>0</v>
      </c>
      <c r="G6" s="118">
        <f t="shared" si="1"/>
        <v>0</v>
      </c>
      <c r="H6" s="118">
        <f t="shared" si="1"/>
        <v>0</v>
      </c>
      <c r="I6" s="118">
        <f t="shared" si="1"/>
        <v>0</v>
      </c>
      <c r="J6" s="118">
        <f t="shared" ref="J6:J66" si="2">SUM(C6:I6)</f>
        <v>82775717.18930617</v>
      </c>
    </row>
    <row r="7" spans="1:10" x14ac:dyDescent="0.2">
      <c r="A7" s="116">
        <v>210101</v>
      </c>
      <c r="B7" s="119" t="s">
        <v>35</v>
      </c>
      <c r="C7" s="120">
        <f>SUM(C8:C12)</f>
        <v>27948445.909691632</v>
      </c>
      <c r="D7" s="120">
        <f t="shared" ref="D7:I7" si="3">SUM(D8:D12)</f>
        <v>0</v>
      </c>
      <c r="E7" s="120">
        <f t="shared" si="3"/>
        <v>0</v>
      </c>
      <c r="F7" s="120">
        <f t="shared" si="3"/>
        <v>0</v>
      </c>
      <c r="G7" s="120">
        <f t="shared" si="3"/>
        <v>0</v>
      </c>
      <c r="H7" s="120">
        <f t="shared" si="3"/>
        <v>0</v>
      </c>
      <c r="I7" s="120">
        <f t="shared" si="3"/>
        <v>0</v>
      </c>
      <c r="J7" s="120">
        <f t="shared" si="2"/>
        <v>27948445.909691632</v>
      </c>
    </row>
    <row r="8" spans="1:10" ht="15.6" customHeight="1" x14ac:dyDescent="0.2">
      <c r="A8" s="121">
        <v>210101</v>
      </c>
      <c r="B8" s="101" t="s">
        <v>36</v>
      </c>
      <c r="C8" s="122">
        <f>('Ажлын хүснэгт 2'!L6+'Ажлын хүснэгт 2'!L9+'Ажлын хүснэгт 2'!L12+'Ажлын хүснэгт 2'!L18+'Ажлын хүснэгт 2'!L20+'Ажлын хүснэгт 2'!L22+'Ажлын хүснэгт 2'!L24+'Ажлын хүснэгт 2'!L26)</f>
        <v>27948445.909691632</v>
      </c>
      <c r="D8" s="122"/>
      <c r="E8" s="122"/>
      <c r="F8" s="122"/>
      <c r="G8" s="122"/>
      <c r="H8" s="122"/>
      <c r="I8" s="122"/>
      <c r="J8" s="122">
        <f t="shared" si="2"/>
        <v>27948445.909691632</v>
      </c>
    </row>
    <row r="9" spans="1:10" s="127" customFormat="1" x14ac:dyDescent="0.2">
      <c r="A9" s="123">
        <v>210102</v>
      </c>
      <c r="B9" s="124" t="s">
        <v>37</v>
      </c>
      <c r="C9" s="125"/>
      <c r="D9" s="125"/>
      <c r="E9" s="125"/>
      <c r="F9" s="125"/>
      <c r="G9" s="125"/>
      <c r="H9" s="125"/>
      <c r="I9" s="125"/>
      <c r="J9" s="126">
        <f>SUM(C9:I9)</f>
        <v>0</v>
      </c>
    </row>
    <row r="10" spans="1:10" s="127" customFormat="1" x14ac:dyDescent="0.2">
      <c r="A10" s="123">
        <v>210103</v>
      </c>
      <c r="B10" s="124" t="s">
        <v>277</v>
      </c>
      <c r="C10" s="125"/>
      <c r="D10" s="125"/>
      <c r="E10" s="125"/>
      <c r="F10" s="125"/>
      <c r="G10" s="125"/>
      <c r="H10" s="125"/>
      <c r="I10" s="125"/>
      <c r="J10" s="126">
        <f t="shared" si="2"/>
        <v>0</v>
      </c>
    </row>
    <row r="11" spans="1:10" s="127" customFormat="1" x14ac:dyDescent="0.2">
      <c r="A11" s="123">
        <v>210104</v>
      </c>
      <c r="B11" s="124" t="s">
        <v>278</v>
      </c>
      <c r="C11" s="125"/>
      <c r="D11" s="125"/>
      <c r="E11" s="125"/>
      <c r="F11" s="125"/>
      <c r="G11" s="125"/>
      <c r="H11" s="125"/>
      <c r="I11" s="125"/>
      <c r="J11" s="126">
        <f t="shared" si="2"/>
        <v>0</v>
      </c>
    </row>
    <row r="12" spans="1:10" s="127" customFormat="1" x14ac:dyDescent="0.2">
      <c r="A12" s="123">
        <v>210105</v>
      </c>
      <c r="B12" s="124" t="s">
        <v>279</v>
      </c>
      <c r="C12" s="125"/>
      <c r="D12" s="125"/>
      <c r="E12" s="125"/>
      <c r="F12" s="125"/>
      <c r="G12" s="125"/>
      <c r="H12" s="125"/>
      <c r="I12" s="125"/>
      <c r="J12" s="126">
        <f t="shared" si="2"/>
        <v>0</v>
      </c>
    </row>
    <row r="13" spans="1:10" ht="28.5" x14ac:dyDescent="0.2">
      <c r="A13" s="116">
        <v>2102</v>
      </c>
      <c r="B13" s="119" t="s">
        <v>280</v>
      </c>
      <c r="C13" s="128">
        <f>+C14</f>
        <v>3214071.2796145375</v>
      </c>
      <c r="D13" s="128">
        <f t="shared" ref="D13:I13" si="4">+D14</f>
        <v>0</v>
      </c>
      <c r="E13" s="128">
        <f t="shared" si="4"/>
        <v>0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8">
        <f t="shared" si="4"/>
        <v>0</v>
      </c>
      <c r="J13" s="128">
        <f t="shared" si="2"/>
        <v>3214071.2796145375</v>
      </c>
    </row>
    <row r="14" spans="1:10" ht="28.5" x14ac:dyDescent="0.2">
      <c r="A14" s="121">
        <v>2102</v>
      </c>
      <c r="B14" s="101" t="s">
        <v>280</v>
      </c>
      <c r="C14" s="122">
        <f>SUM('Ажлын хүснэгт 2'!L7,'Ажлын хүснэгт 2'!L10,'Ажлын хүснэгт 2'!L13,'Ажлын хүснэгт 2'!L19,'Ажлын хүснэгт 2'!L21,'Ажлын хүснэгт 2'!L23,'Ажлын хүснэгт 2'!L25,'Ажлын хүснэгт 2'!L27,'Ажлын хүснэгт 2'!L31,'Ажлын хүснэгт 2'!L33)</f>
        <v>3214071.2796145375</v>
      </c>
      <c r="D14" s="129"/>
      <c r="E14" s="129"/>
      <c r="F14" s="129"/>
      <c r="G14" s="129"/>
      <c r="H14" s="129"/>
      <c r="I14" s="129"/>
      <c r="J14" s="122">
        <f t="shared" si="2"/>
        <v>3214071.2796145375</v>
      </c>
    </row>
    <row r="15" spans="1:10" x14ac:dyDescent="0.2">
      <c r="A15" s="116">
        <v>2103</v>
      </c>
      <c r="B15" s="119" t="s">
        <v>38</v>
      </c>
      <c r="C15" s="130">
        <f>SUM(C16:C19)</f>
        <v>0</v>
      </c>
      <c r="D15" s="130">
        <f t="shared" ref="D15:I15" si="5">SUM(D16:D19)</f>
        <v>0</v>
      </c>
      <c r="E15" s="130">
        <f t="shared" si="5"/>
        <v>0</v>
      </c>
      <c r="F15" s="130">
        <f t="shared" si="5"/>
        <v>0</v>
      </c>
      <c r="G15" s="130">
        <f t="shared" si="5"/>
        <v>0</v>
      </c>
      <c r="H15" s="130">
        <f t="shared" si="5"/>
        <v>0</v>
      </c>
      <c r="I15" s="130">
        <f t="shared" si="5"/>
        <v>0</v>
      </c>
      <c r="J15" s="130">
        <f t="shared" si="2"/>
        <v>0</v>
      </c>
    </row>
    <row r="16" spans="1:10" x14ac:dyDescent="0.2">
      <c r="A16" s="121">
        <v>210301</v>
      </c>
      <c r="B16" s="101" t="s">
        <v>39</v>
      </c>
      <c r="C16" s="129"/>
      <c r="D16" s="129"/>
      <c r="E16" s="129"/>
      <c r="F16" s="129"/>
      <c r="G16" s="129"/>
      <c r="H16" s="129"/>
      <c r="I16" s="129"/>
      <c r="J16" s="129">
        <f t="shared" si="2"/>
        <v>0</v>
      </c>
    </row>
    <row r="17" spans="1:10" x14ac:dyDescent="0.2">
      <c r="A17" s="121">
        <v>210302</v>
      </c>
      <c r="B17" s="101" t="s">
        <v>40</v>
      </c>
      <c r="C17" s="129"/>
      <c r="D17" s="129"/>
      <c r="E17" s="129"/>
      <c r="F17" s="129"/>
      <c r="G17" s="129"/>
      <c r="H17" s="129"/>
      <c r="I17" s="129"/>
      <c r="J17" s="129">
        <f t="shared" si="2"/>
        <v>0</v>
      </c>
    </row>
    <row r="18" spans="1:10" x14ac:dyDescent="0.2">
      <c r="A18" s="121">
        <v>210303</v>
      </c>
      <c r="B18" s="101" t="s">
        <v>281</v>
      </c>
      <c r="C18" s="129"/>
      <c r="D18" s="129"/>
      <c r="E18" s="129"/>
      <c r="F18" s="129"/>
      <c r="G18" s="129"/>
      <c r="H18" s="129"/>
      <c r="I18" s="129"/>
      <c r="J18" s="129">
        <f t="shared" si="2"/>
        <v>0</v>
      </c>
    </row>
    <row r="19" spans="1:10" x14ac:dyDescent="0.2">
      <c r="A19" s="121">
        <v>210304</v>
      </c>
      <c r="B19" s="101" t="s">
        <v>282</v>
      </c>
      <c r="C19" s="129"/>
      <c r="D19" s="129"/>
      <c r="E19" s="129"/>
      <c r="F19" s="129"/>
      <c r="G19" s="129"/>
      <c r="H19" s="129"/>
      <c r="I19" s="129"/>
      <c r="J19" s="129">
        <f t="shared" si="2"/>
        <v>0</v>
      </c>
    </row>
    <row r="20" spans="1:10" x14ac:dyDescent="0.2">
      <c r="A20" s="116">
        <v>2104</v>
      </c>
      <c r="B20" s="119" t="s">
        <v>41</v>
      </c>
      <c r="C20" s="128">
        <f>SUM(C21:C24)</f>
        <v>29194200</v>
      </c>
      <c r="D20" s="128">
        <f t="shared" ref="D20:I20" si="6">SUM(D21:D24)</f>
        <v>0</v>
      </c>
      <c r="E20" s="128">
        <f t="shared" si="6"/>
        <v>0</v>
      </c>
      <c r="F20" s="128">
        <f t="shared" si="6"/>
        <v>0</v>
      </c>
      <c r="G20" s="128">
        <f t="shared" si="6"/>
        <v>0</v>
      </c>
      <c r="H20" s="128">
        <f t="shared" si="6"/>
        <v>0</v>
      </c>
      <c r="I20" s="128">
        <f t="shared" si="6"/>
        <v>0</v>
      </c>
      <c r="J20" s="128">
        <f t="shared" si="2"/>
        <v>29194200</v>
      </c>
    </row>
    <row r="21" spans="1:10" x14ac:dyDescent="0.2">
      <c r="A21" s="121">
        <v>210401</v>
      </c>
      <c r="B21" s="101" t="s">
        <v>42</v>
      </c>
      <c r="C21" s="122">
        <f>+'Ажлын хүснэгт 2'!L8+'Ажлын хүснэгт 2'!L11+'Ажлын хүснэгт 2'!L14+'Ажлын хүснэгт 2'!L28</f>
        <v>19093600</v>
      </c>
      <c r="D21" s="122" t="s">
        <v>3</v>
      </c>
      <c r="E21" s="122"/>
      <c r="F21" s="122"/>
      <c r="G21" s="122"/>
      <c r="H21" s="122"/>
      <c r="I21" s="122"/>
      <c r="J21" s="122">
        <f t="shared" si="2"/>
        <v>19093600</v>
      </c>
    </row>
    <row r="22" spans="1:10" x14ac:dyDescent="0.2">
      <c r="A22" s="121">
        <v>210402</v>
      </c>
      <c r="B22" s="101" t="s">
        <v>43</v>
      </c>
      <c r="C22" s="122">
        <f>+'Ажлын хүснэгт 2'!L16+'Ажлын хүснэгт 2'!L34</f>
        <v>9200600</v>
      </c>
      <c r="D22" s="122"/>
      <c r="E22" s="122"/>
      <c r="F22" s="122"/>
      <c r="G22" s="122"/>
      <c r="H22" s="122"/>
      <c r="I22" s="122"/>
      <c r="J22" s="122">
        <f t="shared" si="2"/>
        <v>9200600</v>
      </c>
    </row>
    <row r="23" spans="1:10" x14ac:dyDescent="0.2">
      <c r="A23" s="121">
        <v>210403</v>
      </c>
      <c r="B23" s="101" t="s">
        <v>283</v>
      </c>
      <c r="C23" s="122"/>
      <c r="D23" s="122"/>
      <c r="E23" s="122"/>
      <c r="F23" s="122"/>
      <c r="G23" s="122"/>
      <c r="H23" s="122"/>
      <c r="I23" s="122"/>
      <c r="J23" s="122">
        <f t="shared" si="2"/>
        <v>0</v>
      </c>
    </row>
    <row r="24" spans="1:10" x14ac:dyDescent="0.2">
      <c r="A24" s="121">
        <v>210404</v>
      </c>
      <c r="B24" s="101" t="s">
        <v>284</v>
      </c>
      <c r="C24" s="122">
        <f>+'Ажлын хүснэгт 2'!L17</f>
        <v>900000</v>
      </c>
      <c r="D24" s="122"/>
      <c r="E24" s="122"/>
      <c r="F24" s="122"/>
      <c r="G24" s="122"/>
      <c r="H24" s="122"/>
      <c r="I24" s="122"/>
      <c r="J24" s="122">
        <f t="shared" si="2"/>
        <v>900000</v>
      </c>
    </row>
    <row r="25" spans="1:10" ht="16.350000000000001" customHeight="1" x14ac:dyDescent="0.2">
      <c r="A25" s="121">
        <v>210405</v>
      </c>
      <c r="B25" s="101" t="s">
        <v>285</v>
      </c>
      <c r="C25" s="122"/>
      <c r="D25" s="122"/>
      <c r="E25" s="122"/>
      <c r="F25" s="122"/>
      <c r="G25" s="122"/>
      <c r="H25" s="122"/>
      <c r="I25" s="122"/>
      <c r="J25" s="122">
        <f t="shared" si="2"/>
        <v>0</v>
      </c>
    </row>
    <row r="26" spans="1:10" x14ac:dyDescent="0.2">
      <c r="A26" s="121">
        <v>210406</v>
      </c>
      <c r="B26" s="101" t="s">
        <v>286</v>
      </c>
      <c r="C26" s="122"/>
      <c r="D26" s="122"/>
      <c r="E26" s="122"/>
      <c r="F26" s="122"/>
      <c r="G26" s="122"/>
      <c r="H26" s="122"/>
      <c r="I26" s="122"/>
      <c r="J26" s="122">
        <f t="shared" si="2"/>
        <v>0</v>
      </c>
    </row>
    <row r="27" spans="1:10" x14ac:dyDescent="0.2">
      <c r="A27" s="116">
        <v>2105</v>
      </c>
      <c r="B27" s="119" t="s">
        <v>287</v>
      </c>
      <c r="C27" s="128">
        <f>SUM(C28:C30)</f>
        <v>0</v>
      </c>
      <c r="D27" s="128">
        <f t="shared" ref="D27:I27" si="7">SUM(D28:D30)</f>
        <v>0</v>
      </c>
      <c r="E27" s="128">
        <f t="shared" si="7"/>
        <v>0</v>
      </c>
      <c r="F27" s="128">
        <f t="shared" si="7"/>
        <v>0</v>
      </c>
      <c r="G27" s="128">
        <f t="shared" si="7"/>
        <v>0</v>
      </c>
      <c r="H27" s="128">
        <f t="shared" si="7"/>
        <v>0</v>
      </c>
      <c r="I27" s="128">
        <f t="shared" si="7"/>
        <v>0</v>
      </c>
      <c r="J27" s="128">
        <f t="shared" si="2"/>
        <v>0</v>
      </c>
    </row>
    <row r="28" spans="1:10" x14ac:dyDescent="0.2">
      <c r="A28" s="121">
        <v>210501</v>
      </c>
      <c r="B28" s="131" t="s">
        <v>288</v>
      </c>
      <c r="C28" s="132"/>
      <c r="D28" s="132"/>
      <c r="E28" s="132"/>
      <c r="F28" s="132"/>
      <c r="G28" s="132"/>
      <c r="H28" s="132"/>
      <c r="I28" s="132"/>
      <c r="J28" s="122">
        <f t="shared" si="2"/>
        <v>0</v>
      </c>
    </row>
    <row r="29" spans="1:10" x14ac:dyDescent="0.2">
      <c r="A29" s="121">
        <v>210502</v>
      </c>
      <c r="B29" s="131" t="s">
        <v>289</v>
      </c>
      <c r="C29" s="132"/>
      <c r="D29" s="132"/>
      <c r="E29" s="132"/>
      <c r="F29" s="132"/>
      <c r="G29" s="132"/>
      <c r="H29" s="132"/>
      <c r="I29" s="132"/>
      <c r="J29" s="122">
        <f t="shared" si="2"/>
        <v>0</v>
      </c>
    </row>
    <row r="30" spans="1:10" x14ac:dyDescent="0.2">
      <c r="A30" s="121">
        <v>210503</v>
      </c>
      <c r="B30" s="131" t="s">
        <v>290</v>
      </c>
      <c r="C30" s="132"/>
      <c r="D30" s="132"/>
      <c r="E30" s="132"/>
      <c r="F30" s="132"/>
      <c r="G30" s="132"/>
      <c r="H30" s="132"/>
      <c r="I30" s="132"/>
      <c r="J30" s="122">
        <f t="shared" si="2"/>
        <v>0</v>
      </c>
    </row>
    <row r="31" spans="1:10" x14ac:dyDescent="0.2">
      <c r="A31" s="116">
        <v>2106</v>
      </c>
      <c r="B31" s="133" t="s">
        <v>291</v>
      </c>
      <c r="C31" s="134">
        <f>SUM(C32:C35)</f>
        <v>0</v>
      </c>
      <c r="D31" s="134">
        <f t="shared" ref="D31:I31" si="8">SUM(D32:D35)</f>
        <v>0</v>
      </c>
      <c r="E31" s="134">
        <f t="shared" si="8"/>
        <v>0</v>
      </c>
      <c r="F31" s="134">
        <f t="shared" si="8"/>
        <v>0</v>
      </c>
      <c r="G31" s="134">
        <f t="shared" si="8"/>
        <v>0</v>
      </c>
      <c r="H31" s="134">
        <f t="shared" si="8"/>
        <v>0</v>
      </c>
      <c r="I31" s="134">
        <f t="shared" si="8"/>
        <v>0</v>
      </c>
      <c r="J31" s="128">
        <f t="shared" si="2"/>
        <v>0</v>
      </c>
    </row>
    <row r="32" spans="1:10" x14ac:dyDescent="0.2">
      <c r="A32" s="121">
        <v>210601</v>
      </c>
      <c r="B32" s="101" t="s">
        <v>292</v>
      </c>
      <c r="C32" s="122"/>
      <c r="D32" s="122"/>
      <c r="E32" s="122"/>
      <c r="F32" s="122"/>
      <c r="G32" s="122"/>
      <c r="H32" s="122"/>
      <c r="I32" s="122"/>
      <c r="J32" s="122">
        <f t="shared" si="2"/>
        <v>0</v>
      </c>
    </row>
    <row r="33" spans="1:10" x14ac:dyDescent="0.2">
      <c r="A33" s="121">
        <v>210602</v>
      </c>
      <c r="B33" s="101" t="s">
        <v>293</v>
      </c>
      <c r="C33" s="122"/>
      <c r="D33" s="122"/>
      <c r="E33" s="122"/>
      <c r="F33" s="122"/>
      <c r="G33" s="122"/>
      <c r="H33" s="122"/>
      <c r="I33" s="122"/>
      <c r="J33" s="122">
        <f t="shared" si="2"/>
        <v>0</v>
      </c>
    </row>
    <row r="34" spans="1:10" x14ac:dyDescent="0.2">
      <c r="A34" s="121">
        <v>210603</v>
      </c>
      <c r="B34" s="101" t="s">
        <v>294</v>
      </c>
      <c r="C34" s="122"/>
      <c r="D34" s="122"/>
      <c r="E34" s="122"/>
      <c r="F34" s="122"/>
      <c r="G34" s="122"/>
      <c r="H34" s="122"/>
      <c r="I34" s="122"/>
      <c r="J34" s="122">
        <f t="shared" si="2"/>
        <v>0</v>
      </c>
    </row>
    <row r="35" spans="1:10" x14ac:dyDescent="0.2">
      <c r="A35" s="121">
        <v>210604</v>
      </c>
      <c r="B35" s="101" t="s">
        <v>295</v>
      </c>
      <c r="C35" s="122"/>
      <c r="D35" s="122"/>
      <c r="E35" s="122"/>
      <c r="F35" s="122"/>
      <c r="G35" s="122"/>
      <c r="H35" s="122"/>
      <c r="I35" s="122"/>
      <c r="J35" s="122">
        <f t="shared" si="2"/>
        <v>0</v>
      </c>
    </row>
    <row r="36" spans="1:10" x14ac:dyDescent="0.2">
      <c r="A36" s="116">
        <v>2107</v>
      </c>
      <c r="B36" s="119" t="s">
        <v>296</v>
      </c>
      <c r="C36" s="128">
        <f>SUM(C37:C39)</f>
        <v>22419000</v>
      </c>
      <c r="D36" s="128">
        <f t="shared" ref="D36:I36" si="9">SUM(D37:D39)</f>
        <v>0</v>
      </c>
      <c r="E36" s="128">
        <f t="shared" si="9"/>
        <v>0</v>
      </c>
      <c r="F36" s="128">
        <f t="shared" si="9"/>
        <v>0</v>
      </c>
      <c r="G36" s="128">
        <f t="shared" si="9"/>
        <v>0</v>
      </c>
      <c r="H36" s="128">
        <f t="shared" si="9"/>
        <v>0</v>
      </c>
      <c r="I36" s="128">
        <f t="shared" si="9"/>
        <v>0</v>
      </c>
      <c r="J36" s="128">
        <f t="shared" si="2"/>
        <v>22419000</v>
      </c>
    </row>
    <row r="37" spans="1:10" x14ac:dyDescent="0.2">
      <c r="A37" s="121">
        <v>210701</v>
      </c>
      <c r="B37" s="101" t="s">
        <v>297</v>
      </c>
      <c r="C37" s="132"/>
      <c r="D37" s="132"/>
      <c r="E37" s="132"/>
      <c r="F37" s="132"/>
      <c r="G37" s="132"/>
      <c r="H37" s="132"/>
      <c r="I37" s="132"/>
      <c r="J37" s="122">
        <f t="shared" si="2"/>
        <v>0</v>
      </c>
    </row>
    <row r="38" spans="1:10" x14ac:dyDescent="0.2">
      <c r="A38" s="121">
        <v>210702</v>
      </c>
      <c r="B38" s="101" t="s">
        <v>194</v>
      </c>
      <c r="C38" s="122">
        <f>+'Ажлын хүснэгт 2'!L29+'Ажлын хүснэгт 2'!L35+'Ажлын хүснэгт 2'!L15</f>
        <v>22419000</v>
      </c>
      <c r="D38" s="122"/>
      <c r="E38" s="122"/>
      <c r="F38" s="122"/>
      <c r="G38" s="122"/>
      <c r="H38" s="122"/>
      <c r="I38" s="122"/>
      <c r="J38" s="122">
        <f t="shared" si="2"/>
        <v>22419000</v>
      </c>
    </row>
    <row r="39" spans="1:10" x14ac:dyDescent="0.2">
      <c r="A39" s="121">
        <v>210703</v>
      </c>
      <c r="B39" s="101" t="s">
        <v>298</v>
      </c>
      <c r="C39" s="122"/>
      <c r="D39" s="122"/>
      <c r="E39" s="122"/>
      <c r="F39" s="122"/>
      <c r="G39" s="122"/>
      <c r="H39" s="122"/>
      <c r="I39" s="122"/>
      <c r="J39" s="122">
        <f t="shared" si="2"/>
        <v>0</v>
      </c>
    </row>
    <row r="40" spans="1:10" ht="28.5" x14ac:dyDescent="0.2">
      <c r="A40" s="116">
        <v>2108</v>
      </c>
      <c r="B40" s="119" t="s">
        <v>45</v>
      </c>
      <c r="C40" s="120">
        <f>+C41+C42+C43</f>
        <v>0</v>
      </c>
      <c r="D40" s="120">
        <f t="shared" ref="D40:I40" si="10">+D41+D42+D43</f>
        <v>0</v>
      </c>
      <c r="E40" s="120">
        <f t="shared" si="10"/>
        <v>0</v>
      </c>
      <c r="F40" s="120">
        <f t="shared" si="10"/>
        <v>0</v>
      </c>
      <c r="G40" s="120">
        <f t="shared" si="10"/>
        <v>0</v>
      </c>
      <c r="H40" s="120">
        <f t="shared" si="10"/>
        <v>0</v>
      </c>
      <c r="I40" s="120">
        <f t="shared" si="10"/>
        <v>0</v>
      </c>
      <c r="J40" s="120">
        <f t="shared" si="2"/>
        <v>0</v>
      </c>
    </row>
    <row r="41" spans="1:10" ht="28.5" x14ac:dyDescent="0.2">
      <c r="A41" s="135">
        <v>210801</v>
      </c>
      <c r="B41" s="136" t="s">
        <v>46</v>
      </c>
      <c r="C41" s="137"/>
      <c r="D41" s="137"/>
      <c r="E41" s="137"/>
      <c r="F41" s="137"/>
      <c r="G41" s="137"/>
      <c r="H41" s="137"/>
      <c r="I41" s="137"/>
      <c r="J41" s="137">
        <f t="shared" si="2"/>
        <v>0</v>
      </c>
    </row>
    <row r="42" spans="1:10" x14ac:dyDescent="0.2">
      <c r="A42" s="135"/>
      <c r="B42" s="136"/>
      <c r="C42" s="137"/>
      <c r="D42" s="137"/>
      <c r="E42" s="137"/>
      <c r="F42" s="137"/>
      <c r="G42" s="137"/>
      <c r="H42" s="137"/>
      <c r="I42" s="137"/>
      <c r="J42" s="137">
        <f t="shared" si="2"/>
        <v>0</v>
      </c>
    </row>
    <row r="43" spans="1:10" x14ac:dyDescent="0.2">
      <c r="A43" s="135"/>
      <c r="B43" s="136"/>
      <c r="C43" s="137"/>
      <c r="D43" s="137"/>
      <c r="E43" s="137"/>
      <c r="F43" s="137"/>
      <c r="G43" s="137"/>
      <c r="H43" s="137"/>
      <c r="I43" s="137"/>
      <c r="J43" s="137">
        <f t="shared" si="2"/>
        <v>0</v>
      </c>
    </row>
    <row r="44" spans="1:10" x14ac:dyDescent="0.2">
      <c r="A44" s="116">
        <v>2109</v>
      </c>
      <c r="B44" s="119" t="s">
        <v>47</v>
      </c>
      <c r="C44" s="130">
        <f>+C45</f>
        <v>0</v>
      </c>
      <c r="D44" s="130">
        <f t="shared" ref="D44:I44" si="11">+D45</f>
        <v>0</v>
      </c>
      <c r="E44" s="130">
        <f t="shared" si="11"/>
        <v>0</v>
      </c>
      <c r="F44" s="130">
        <f t="shared" si="11"/>
        <v>0</v>
      </c>
      <c r="G44" s="130">
        <f t="shared" si="11"/>
        <v>0</v>
      </c>
      <c r="H44" s="130">
        <f t="shared" si="11"/>
        <v>0</v>
      </c>
      <c r="I44" s="130">
        <f t="shared" si="11"/>
        <v>0</v>
      </c>
      <c r="J44" s="130">
        <f t="shared" si="2"/>
        <v>0</v>
      </c>
    </row>
    <row r="45" spans="1:10" x14ac:dyDescent="0.2">
      <c r="A45" s="135"/>
      <c r="B45" s="136"/>
      <c r="C45" s="138"/>
      <c r="D45" s="138"/>
      <c r="E45" s="138"/>
      <c r="F45" s="138"/>
      <c r="G45" s="138"/>
      <c r="H45" s="138"/>
      <c r="I45" s="138"/>
      <c r="J45" s="138">
        <f t="shared" si="2"/>
        <v>0</v>
      </c>
    </row>
    <row r="46" spans="1:10" x14ac:dyDescent="0.2">
      <c r="A46" s="116">
        <v>212</v>
      </c>
      <c r="B46" s="119" t="s">
        <v>48</v>
      </c>
      <c r="C46" s="128">
        <f>+C47+C49</f>
        <v>0</v>
      </c>
      <c r="D46" s="128">
        <f t="shared" ref="D46:I46" si="12">+D47+D49</f>
        <v>0</v>
      </c>
      <c r="E46" s="128">
        <f t="shared" si="12"/>
        <v>0</v>
      </c>
      <c r="F46" s="128">
        <f t="shared" si="12"/>
        <v>0</v>
      </c>
      <c r="G46" s="128">
        <f t="shared" si="12"/>
        <v>0</v>
      </c>
      <c r="H46" s="128">
        <f t="shared" si="12"/>
        <v>0</v>
      </c>
      <c r="I46" s="128">
        <f t="shared" si="12"/>
        <v>0</v>
      </c>
      <c r="J46" s="128">
        <f>SUM(C46:I46)</f>
        <v>0</v>
      </c>
    </row>
    <row r="47" spans="1:10" x14ac:dyDescent="0.2">
      <c r="A47" s="116">
        <v>2121</v>
      </c>
      <c r="B47" s="119" t="s">
        <v>49</v>
      </c>
      <c r="C47" s="128">
        <f>+C48</f>
        <v>0</v>
      </c>
      <c r="D47" s="128">
        <f t="shared" ref="D47:I47" si="13">+D48</f>
        <v>0</v>
      </c>
      <c r="E47" s="128">
        <f t="shared" si="13"/>
        <v>0</v>
      </c>
      <c r="F47" s="128">
        <f t="shared" si="13"/>
        <v>0</v>
      </c>
      <c r="G47" s="128">
        <f t="shared" si="13"/>
        <v>0</v>
      </c>
      <c r="H47" s="128">
        <f t="shared" si="13"/>
        <v>0</v>
      </c>
      <c r="I47" s="128">
        <f t="shared" si="13"/>
        <v>0</v>
      </c>
      <c r="J47" s="128">
        <f>SUM(C47:I47)</f>
        <v>0</v>
      </c>
    </row>
    <row r="48" spans="1:10" x14ac:dyDescent="0.2">
      <c r="A48" s="121">
        <v>212101</v>
      </c>
      <c r="B48" s="101" t="s">
        <v>49</v>
      </c>
      <c r="C48" s="132"/>
      <c r="D48" s="129"/>
      <c r="E48" s="129"/>
      <c r="F48" s="129"/>
      <c r="G48" s="129"/>
      <c r="H48" s="129"/>
      <c r="I48" s="129"/>
      <c r="J48" s="122">
        <f t="shared" si="2"/>
        <v>0</v>
      </c>
    </row>
    <row r="49" spans="1:10" x14ac:dyDescent="0.2">
      <c r="A49" s="116">
        <v>2122</v>
      </c>
      <c r="B49" s="119" t="s">
        <v>299</v>
      </c>
      <c r="C49" s="130">
        <f>+C50</f>
        <v>0</v>
      </c>
      <c r="D49" s="130">
        <f t="shared" ref="D49:I49" si="14">+D50</f>
        <v>0</v>
      </c>
      <c r="E49" s="130">
        <f t="shared" si="14"/>
        <v>0</v>
      </c>
      <c r="F49" s="130">
        <f t="shared" si="14"/>
        <v>0</v>
      </c>
      <c r="G49" s="130">
        <f t="shared" si="14"/>
        <v>0</v>
      </c>
      <c r="H49" s="130">
        <f t="shared" si="14"/>
        <v>0</v>
      </c>
      <c r="I49" s="130">
        <f t="shared" si="14"/>
        <v>0</v>
      </c>
      <c r="J49" s="130">
        <f t="shared" si="2"/>
        <v>0</v>
      </c>
    </row>
    <row r="50" spans="1:10" x14ac:dyDescent="0.2">
      <c r="A50" s="121">
        <v>212201</v>
      </c>
      <c r="B50" s="101" t="s">
        <v>50</v>
      </c>
      <c r="C50" s="129"/>
      <c r="D50" s="129"/>
      <c r="E50" s="129"/>
      <c r="F50" s="129"/>
      <c r="G50" s="129"/>
      <c r="H50" s="129"/>
      <c r="I50" s="129"/>
      <c r="J50" s="129">
        <f t="shared" si="2"/>
        <v>0</v>
      </c>
    </row>
    <row r="51" spans="1:10" x14ac:dyDescent="0.2">
      <c r="A51" s="121"/>
      <c r="B51" s="101"/>
      <c r="C51" s="129"/>
      <c r="D51" s="129"/>
      <c r="E51" s="129"/>
      <c r="F51" s="129"/>
      <c r="G51" s="129"/>
      <c r="H51" s="129"/>
      <c r="I51" s="129"/>
      <c r="J51" s="129">
        <f t="shared" si="2"/>
        <v>0</v>
      </c>
    </row>
    <row r="52" spans="1:10" x14ac:dyDescent="0.2">
      <c r="A52" s="116">
        <v>213</v>
      </c>
      <c r="B52" s="119" t="s">
        <v>51</v>
      </c>
      <c r="C52" s="130">
        <f>+C53+C56</f>
        <v>0</v>
      </c>
      <c r="D52" s="130">
        <f t="shared" ref="D52:I52" si="15">+D53+D56</f>
        <v>0</v>
      </c>
      <c r="E52" s="130">
        <f t="shared" si="15"/>
        <v>0</v>
      </c>
      <c r="F52" s="130">
        <f t="shared" si="15"/>
        <v>0</v>
      </c>
      <c r="G52" s="130">
        <f t="shared" si="15"/>
        <v>0</v>
      </c>
      <c r="H52" s="130">
        <f t="shared" si="15"/>
        <v>0</v>
      </c>
      <c r="I52" s="130">
        <f t="shared" si="15"/>
        <v>0</v>
      </c>
      <c r="J52" s="130">
        <f>SUM(C52:I52)</f>
        <v>0</v>
      </c>
    </row>
    <row r="53" spans="1:10" x14ac:dyDescent="0.2">
      <c r="A53" s="116">
        <v>2131</v>
      </c>
      <c r="B53" s="119" t="s">
        <v>52</v>
      </c>
      <c r="C53" s="130">
        <f>SUM(C54:C55)</f>
        <v>0</v>
      </c>
      <c r="D53" s="130">
        <f t="shared" ref="D53:I53" si="16">SUM(D54:D55)</f>
        <v>0</v>
      </c>
      <c r="E53" s="130">
        <f t="shared" si="16"/>
        <v>0</v>
      </c>
      <c r="F53" s="130">
        <f t="shared" si="16"/>
        <v>0</v>
      </c>
      <c r="G53" s="130">
        <f t="shared" si="16"/>
        <v>0</v>
      </c>
      <c r="H53" s="130">
        <f t="shared" si="16"/>
        <v>0</v>
      </c>
      <c r="I53" s="130">
        <f t="shared" si="16"/>
        <v>0</v>
      </c>
      <c r="J53" s="130">
        <f t="shared" si="2"/>
        <v>0</v>
      </c>
    </row>
    <row r="54" spans="1:10" x14ac:dyDescent="0.2">
      <c r="A54" s="121">
        <v>213101</v>
      </c>
      <c r="B54" s="101" t="s">
        <v>53</v>
      </c>
      <c r="C54" s="129"/>
      <c r="D54" s="129"/>
      <c r="E54" s="129"/>
      <c r="F54" s="129"/>
      <c r="G54" s="129"/>
      <c r="H54" s="129"/>
      <c r="I54" s="129"/>
      <c r="J54" s="129">
        <f t="shared" si="2"/>
        <v>0</v>
      </c>
    </row>
    <row r="55" spans="1:10" x14ac:dyDescent="0.2">
      <c r="A55" s="121">
        <v>213102</v>
      </c>
      <c r="B55" s="101" t="s">
        <v>54</v>
      </c>
      <c r="C55" s="129"/>
      <c r="D55" s="129"/>
      <c r="E55" s="129"/>
      <c r="F55" s="129"/>
      <c r="G55" s="129"/>
      <c r="H55" s="129"/>
      <c r="I55" s="129"/>
      <c r="J55" s="129">
        <f t="shared" si="2"/>
        <v>0</v>
      </c>
    </row>
    <row r="56" spans="1:10" x14ac:dyDescent="0.2">
      <c r="A56" s="116">
        <v>2132</v>
      </c>
      <c r="B56" s="119" t="s">
        <v>55</v>
      </c>
      <c r="C56" s="130">
        <f>SUM(C57:C58)</f>
        <v>0</v>
      </c>
      <c r="D56" s="130">
        <f t="shared" ref="D56:I56" si="17">SUM(D57:D58)</f>
        <v>0</v>
      </c>
      <c r="E56" s="130">
        <f t="shared" si="17"/>
        <v>0</v>
      </c>
      <c r="F56" s="130">
        <f t="shared" si="17"/>
        <v>0</v>
      </c>
      <c r="G56" s="130">
        <f t="shared" si="17"/>
        <v>0</v>
      </c>
      <c r="H56" s="130">
        <f t="shared" si="17"/>
        <v>0</v>
      </c>
      <c r="I56" s="130">
        <f t="shared" si="17"/>
        <v>0</v>
      </c>
      <c r="J56" s="130">
        <f t="shared" si="2"/>
        <v>0</v>
      </c>
    </row>
    <row r="57" spans="1:10" x14ac:dyDescent="0.2">
      <c r="A57" s="121">
        <v>213202</v>
      </c>
      <c r="B57" s="101" t="s">
        <v>56</v>
      </c>
      <c r="C57" s="129"/>
      <c r="D57" s="129"/>
      <c r="E57" s="129"/>
      <c r="F57" s="129"/>
      <c r="G57" s="129"/>
      <c r="H57" s="129"/>
      <c r="I57" s="129"/>
      <c r="J57" s="129">
        <f t="shared" si="2"/>
        <v>0</v>
      </c>
    </row>
    <row r="58" spans="1:10" x14ac:dyDescent="0.2">
      <c r="A58" s="121">
        <v>213204</v>
      </c>
      <c r="B58" s="101" t="s">
        <v>57</v>
      </c>
      <c r="C58" s="129"/>
      <c r="D58" s="129"/>
      <c r="E58" s="129"/>
      <c r="F58" s="129"/>
      <c r="G58" s="129"/>
      <c r="H58" s="129"/>
      <c r="I58" s="129"/>
      <c r="J58" s="129">
        <f t="shared" si="2"/>
        <v>0</v>
      </c>
    </row>
    <row r="59" spans="1:10" x14ac:dyDescent="0.2">
      <c r="A59" s="121"/>
      <c r="B59" s="101"/>
      <c r="C59" s="129"/>
      <c r="D59" s="129"/>
      <c r="E59" s="129"/>
      <c r="F59" s="129"/>
      <c r="G59" s="129"/>
      <c r="H59" s="129"/>
      <c r="I59" s="129"/>
      <c r="J59" s="129">
        <f t="shared" si="2"/>
        <v>0</v>
      </c>
    </row>
    <row r="60" spans="1:10" x14ac:dyDescent="0.2">
      <c r="A60" s="116">
        <v>22</v>
      </c>
      <c r="B60" s="119" t="s">
        <v>7</v>
      </c>
      <c r="C60" s="130">
        <f>+C61</f>
        <v>0</v>
      </c>
      <c r="D60" s="130">
        <f t="shared" ref="D60:I60" si="18">+D61</f>
        <v>0</v>
      </c>
      <c r="E60" s="130">
        <f t="shared" si="18"/>
        <v>0</v>
      </c>
      <c r="F60" s="130">
        <f t="shared" si="18"/>
        <v>0</v>
      </c>
      <c r="G60" s="130">
        <f t="shared" si="18"/>
        <v>0</v>
      </c>
      <c r="H60" s="130">
        <f t="shared" si="18"/>
        <v>0</v>
      </c>
      <c r="I60" s="130">
        <f t="shared" si="18"/>
        <v>0</v>
      </c>
      <c r="J60" s="130">
        <f t="shared" si="2"/>
        <v>0</v>
      </c>
    </row>
    <row r="61" spans="1:10" x14ac:dyDescent="0.2">
      <c r="A61" s="121">
        <v>220001</v>
      </c>
      <c r="B61" s="101" t="s">
        <v>58</v>
      </c>
      <c r="C61" s="129"/>
      <c r="D61" s="129"/>
      <c r="E61" s="129"/>
      <c r="F61" s="129"/>
      <c r="G61" s="129"/>
      <c r="H61" s="129"/>
      <c r="I61" s="129"/>
      <c r="J61" s="129">
        <f t="shared" si="2"/>
        <v>0</v>
      </c>
    </row>
    <row r="62" spans="1:10" ht="18" customHeight="1" x14ac:dyDescent="0.2">
      <c r="A62" s="116">
        <v>23</v>
      </c>
      <c r="B62" s="119" t="s">
        <v>59</v>
      </c>
      <c r="C62" s="130">
        <f>+C63+C64</f>
        <v>0</v>
      </c>
      <c r="D62" s="130">
        <f t="shared" ref="D62:I62" si="19">+D63+D64</f>
        <v>0</v>
      </c>
      <c r="E62" s="130">
        <f t="shared" si="19"/>
        <v>0</v>
      </c>
      <c r="F62" s="130">
        <f t="shared" si="19"/>
        <v>0</v>
      </c>
      <c r="G62" s="130">
        <f t="shared" si="19"/>
        <v>0</v>
      </c>
      <c r="H62" s="130">
        <f t="shared" si="19"/>
        <v>0</v>
      </c>
      <c r="I62" s="130">
        <f t="shared" si="19"/>
        <v>0</v>
      </c>
      <c r="J62" s="130">
        <f t="shared" si="2"/>
        <v>0</v>
      </c>
    </row>
    <row r="63" spans="1:10" x14ac:dyDescent="0.2">
      <c r="A63" s="121">
        <v>230001</v>
      </c>
      <c r="B63" s="101" t="s">
        <v>60</v>
      </c>
      <c r="C63" s="129"/>
      <c r="D63" s="129"/>
      <c r="E63" s="129"/>
      <c r="F63" s="129"/>
      <c r="G63" s="129"/>
      <c r="H63" s="129"/>
      <c r="I63" s="129"/>
      <c r="J63" s="129">
        <f t="shared" si="2"/>
        <v>0</v>
      </c>
    </row>
    <row r="64" spans="1:10" x14ac:dyDescent="0.2">
      <c r="A64" s="121">
        <v>230002</v>
      </c>
      <c r="B64" s="101" t="s">
        <v>61</v>
      </c>
      <c r="C64" s="129"/>
      <c r="D64" s="129"/>
      <c r="E64" s="129"/>
      <c r="F64" s="129"/>
      <c r="G64" s="129"/>
      <c r="H64" s="129"/>
      <c r="I64" s="129"/>
      <c r="J64" s="129">
        <f t="shared" si="2"/>
        <v>0</v>
      </c>
    </row>
    <row r="65" spans="1:10" x14ac:dyDescent="0.2">
      <c r="A65" s="116">
        <v>232</v>
      </c>
      <c r="B65" s="119" t="s">
        <v>62</v>
      </c>
      <c r="C65" s="130">
        <f>+C66</f>
        <v>0</v>
      </c>
      <c r="D65" s="130">
        <f t="shared" ref="D65:I65" si="20">+D66</f>
        <v>0</v>
      </c>
      <c r="E65" s="130">
        <f t="shared" si="20"/>
        <v>0</v>
      </c>
      <c r="F65" s="130">
        <f t="shared" si="20"/>
        <v>0</v>
      </c>
      <c r="G65" s="130">
        <f t="shared" si="20"/>
        <v>0</v>
      </c>
      <c r="H65" s="130">
        <f t="shared" si="20"/>
        <v>0</v>
      </c>
      <c r="I65" s="130">
        <f t="shared" si="20"/>
        <v>0</v>
      </c>
      <c r="J65" s="130">
        <f t="shared" si="2"/>
        <v>0</v>
      </c>
    </row>
    <row r="66" spans="1:10" x14ac:dyDescent="0.2">
      <c r="A66" s="121">
        <v>232001</v>
      </c>
      <c r="B66" s="101" t="s">
        <v>62</v>
      </c>
      <c r="C66" s="129"/>
      <c r="D66" s="129"/>
      <c r="E66" s="129"/>
      <c r="F66" s="129"/>
      <c r="G66" s="129"/>
      <c r="H66" s="129"/>
      <c r="I66" s="129"/>
      <c r="J66" s="129">
        <f t="shared" si="2"/>
        <v>0</v>
      </c>
    </row>
    <row r="67" spans="1:10" x14ac:dyDescent="0.2">
      <c r="A67" s="139" t="s">
        <v>24</v>
      </c>
      <c r="B67" s="140"/>
      <c r="C67" s="141">
        <f>+C60+C5</f>
        <v>82775717.18930617</v>
      </c>
      <c r="D67" s="141">
        <f t="shared" ref="D67:J67" si="21">+D60+D5</f>
        <v>0</v>
      </c>
      <c r="E67" s="141">
        <f t="shared" si="21"/>
        <v>0</v>
      </c>
      <c r="F67" s="141">
        <f t="shared" si="21"/>
        <v>0</v>
      </c>
      <c r="G67" s="141">
        <f t="shared" si="21"/>
        <v>0</v>
      </c>
      <c r="H67" s="141">
        <f t="shared" si="21"/>
        <v>0</v>
      </c>
      <c r="I67" s="141">
        <f t="shared" si="21"/>
        <v>0</v>
      </c>
      <c r="J67" s="141">
        <f t="shared" si="21"/>
        <v>82775717.18930617</v>
      </c>
    </row>
    <row r="68" spans="1:10" x14ac:dyDescent="0.2">
      <c r="A68" s="239" t="s">
        <v>84</v>
      </c>
      <c r="B68" s="240"/>
      <c r="C68" s="141">
        <f>+C67</f>
        <v>82775717.18930617</v>
      </c>
      <c r="D68" s="141">
        <f t="shared" ref="D68:J68" si="22">+D67</f>
        <v>0</v>
      </c>
      <c r="E68" s="141">
        <f t="shared" si="22"/>
        <v>0</v>
      </c>
      <c r="F68" s="141">
        <f t="shared" si="22"/>
        <v>0</v>
      </c>
      <c r="G68" s="141">
        <f t="shared" si="22"/>
        <v>0</v>
      </c>
      <c r="H68" s="141">
        <f t="shared" si="22"/>
        <v>0</v>
      </c>
      <c r="I68" s="141">
        <f t="shared" si="22"/>
        <v>0</v>
      </c>
      <c r="J68" s="141">
        <f t="shared" si="22"/>
        <v>82775717.18930617</v>
      </c>
    </row>
    <row r="69" spans="1:10" x14ac:dyDescent="0.2">
      <c r="A69" s="129"/>
      <c r="B69" s="101" t="s">
        <v>22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</row>
    <row r="70" spans="1:10" x14ac:dyDescent="0.2">
      <c r="A70" s="129"/>
      <c r="B70" s="101" t="s">
        <v>63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</row>
    <row r="71" spans="1:10" x14ac:dyDescent="0.2">
      <c r="A71" s="129"/>
      <c r="B71" s="101" t="s">
        <v>23</v>
      </c>
      <c r="C71" s="132">
        <f>+C68-C69-C70</f>
        <v>82775717.18930617</v>
      </c>
      <c r="D71" s="132">
        <f t="shared" ref="D71:J71" si="23">+D68-D69-D70</f>
        <v>0</v>
      </c>
      <c r="E71" s="132">
        <f t="shared" si="23"/>
        <v>0</v>
      </c>
      <c r="F71" s="132">
        <f t="shared" si="23"/>
        <v>0</v>
      </c>
      <c r="G71" s="132">
        <f t="shared" si="23"/>
        <v>0</v>
      </c>
      <c r="H71" s="132">
        <f t="shared" si="23"/>
        <v>0</v>
      </c>
      <c r="I71" s="132">
        <f t="shared" si="23"/>
        <v>0</v>
      </c>
      <c r="J71" s="132">
        <f t="shared" si="23"/>
        <v>82775717.18930617</v>
      </c>
    </row>
  </sheetData>
  <mergeCells count="1">
    <mergeCell ref="A68:B6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6588-678E-442C-8D0F-9513870DD013}">
  <dimension ref="A1:I49"/>
  <sheetViews>
    <sheetView zoomScale="115" zoomScaleNormal="115" workbookViewId="0">
      <selection activeCell="G7" sqref="G7"/>
    </sheetView>
  </sheetViews>
  <sheetFormatPr defaultRowHeight="15" x14ac:dyDescent="0.25"/>
  <cols>
    <col min="1" max="1" width="44.5703125" customWidth="1"/>
    <col min="7" max="7" width="15.5703125" bestFit="1" customWidth="1"/>
    <col min="8" max="8" width="13.42578125" customWidth="1"/>
    <col min="9" max="9" width="14.85546875" customWidth="1"/>
  </cols>
  <sheetData>
    <row r="1" spans="1:9" ht="15.75" x14ac:dyDescent="0.25">
      <c r="A1" s="3" t="s">
        <v>327</v>
      </c>
    </row>
    <row r="3" spans="1:9" x14ac:dyDescent="0.25">
      <c r="A3" s="241" t="s">
        <v>95</v>
      </c>
      <c r="B3" s="241">
        <v>2021</v>
      </c>
      <c r="C3" s="241"/>
      <c r="D3" s="241"/>
      <c r="E3" s="242">
        <v>2022</v>
      </c>
      <c r="F3" s="243"/>
      <c r="G3" s="85">
        <v>2023</v>
      </c>
      <c r="H3" s="85">
        <v>2024</v>
      </c>
      <c r="I3" s="85">
        <v>2025</v>
      </c>
    </row>
    <row r="4" spans="1:9" x14ac:dyDescent="0.25">
      <c r="A4" s="241"/>
      <c r="B4" s="85" t="s">
        <v>15</v>
      </c>
      <c r="C4" s="85" t="s">
        <v>16</v>
      </c>
      <c r="D4" s="85" t="s">
        <v>4</v>
      </c>
      <c r="E4" s="85" t="s">
        <v>18</v>
      </c>
      <c r="F4" s="85" t="s">
        <v>17</v>
      </c>
      <c r="G4" s="85" t="s">
        <v>5</v>
      </c>
      <c r="H4" s="85" t="s">
        <v>5</v>
      </c>
      <c r="I4" s="85" t="s">
        <v>5</v>
      </c>
    </row>
    <row r="5" spans="1:9" x14ac:dyDescent="0.25">
      <c r="A5" s="57" t="s">
        <v>300</v>
      </c>
      <c r="B5" s="85"/>
      <c r="C5" s="85"/>
      <c r="D5" s="85"/>
      <c r="E5" s="85"/>
      <c r="F5" s="85"/>
      <c r="G5" s="209">
        <f>+G6+G20</f>
        <v>82775717.18930617</v>
      </c>
      <c r="H5" s="85"/>
      <c r="I5" s="85"/>
    </row>
    <row r="6" spans="1:9" x14ac:dyDescent="0.25">
      <c r="A6" s="142" t="s">
        <v>6</v>
      </c>
      <c r="B6" s="143"/>
      <c r="C6" s="143"/>
      <c r="D6" s="143"/>
      <c r="E6" s="143"/>
      <c r="F6" s="143"/>
      <c r="G6" s="210">
        <f>SUM(G7:G16)</f>
        <v>82775717.18930617</v>
      </c>
      <c r="H6" s="143"/>
      <c r="I6" s="143"/>
    </row>
    <row r="7" spans="1:9" x14ac:dyDescent="0.25">
      <c r="A7" s="54" t="s">
        <v>20</v>
      </c>
      <c r="B7" s="106"/>
      <c r="C7" s="106"/>
      <c r="D7" s="106"/>
      <c r="E7" s="106"/>
      <c r="F7" s="106"/>
      <c r="G7" s="145">
        <f>'Хүснэгт 5.1'!C7</f>
        <v>27948445.909691632</v>
      </c>
      <c r="H7" s="106"/>
      <c r="I7" s="106"/>
    </row>
    <row r="8" spans="1:9" x14ac:dyDescent="0.25">
      <c r="A8" s="54" t="s">
        <v>31</v>
      </c>
      <c r="B8" s="106"/>
      <c r="C8" s="106"/>
      <c r="D8" s="106"/>
      <c r="E8" s="106"/>
      <c r="F8" s="106"/>
      <c r="G8" s="132">
        <f>'Хүснэгт 5.1'!C13</f>
        <v>3214071.2796145375</v>
      </c>
      <c r="H8" s="106"/>
      <c r="I8" s="106"/>
    </row>
    <row r="9" spans="1:9" x14ac:dyDescent="0.25">
      <c r="A9" s="54" t="s">
        <v>301</v>
      </c>
      <c r="B9" s="106"/>
      <c r="C9" s="106"/>
      <c r="D9" s="106"/>
      <c r="E9" s="106"/>
      <c r="F9" s="106"/>
      <c r="G9" s="146">
        <f>+'Хүснэгт 5.1'!C15</f>
        <v>0</v>
      </c>
      <c r="H9" s="106"/>
      <c r="I9" s="106"/>
    </row>
    <row r="10" spans="1:9" x14ac:dyDescent="0.25">
      <c r="A10" s="54" t="s">
        <v>302</v>
      </c>
      <c r="B10" s="106"/>
      <c r="C10" s="106"/>
      <c r="D10" s="106"/>
      <c r="E10" s="106"/>
      <c r="F10" s="106"/>
      <c r="G10" s="146">
        <f>+'Хүснэгт 5.1'!C20</f>
        <v>29194200</v>
      </c>
      <c r="H10" s="106"/>
      <c r="I10" s="106"/>
    </row>
    <row r="11" spans="1:9" x14ac:dyDescent="0.25">
      <c r="A11" s="54" t="s">
        <v>303</v>
      </c>
      <c r="B11" s="106"/>
      <c r="C11" s="106"/>
      <c r="D11" s="106"/>
      <c r="E11" s="106"/>
      <c r="F11" s="106"/>
      <c r="G11" s="146">
        <f>+'Хүснэгт 5.1'!C36</f>
        <v>22419000</v>
      </c>
      <c r="H11" s="106"/>
      <c r="I11" s="106"/>
    </row>
    <row r="12" spans="1:9" x14ac:dyDescent="0.25">
      <c r="A12" s="54" t="s">
        <v>32</v>
      </c>
      <c r="B12" s="106"/>
      <c r="C12" s="106"/>
      <c r="D12" s="106"/>
      <c r="E12" s="106"/>
      <c r="F12" s="106"/>
      <c r="G12" s="145">
        <f>'Хүснэгт 5.1'!C40</f>
        <v>0</v>
      </c>
      <c r="H12" s="106"/>
      <c r="I12" s="106"/>
    </row>
    <row r="13" spans="1:9" x14ac:dyDescent="0.25">
      <c r="A13" s="54" t="s">
        <v>33</v>
      </c>
      <c r="B13" s="106"/>
      <c r="C13" s="106"/>
      <c r="D13" s="106"/>
      <c r="E13" s="106"/>
      <c r="F13" s="106"/>
      <c r="G13" s="145">
        <f>+'Хүснэгт 5.1'!C44</f>
        <v>0</v>
      </c>
      <c r="H13" s="106"/>
      <c r="I13" s="106"/>
    </row>
    <row r="14" spans="1:9" ht="15" customHeight="1" x14ac:dyDescent="0.25">
      <c r="A14" s="54" t="s">
        <v>21</v>
      </c>
      <c r="B14" s="106"/>
      <c r="C14" s="106"/>
      <c r="D14" s="106"/>
      <c r="E14" s="106"/>
      <c r="F14" s="106"/>
      <c r="G14" s="147">
        <f>+'Хүснэгт 5.1'!J46</f>
        <v>0</v>
      </c>
      <c r="H14" s="106"/>
      <c r="I14" s="106"/>
    </row>
    <row r="15" spans="1:9" ht="15" customHeight="1" x14ac:dyDescent="0.25">
      <c r="A15" s="54" t="s">
        <v>19</v>
      </c>
      <c r="B15" s="106"/>
      <c r="C15" s="106"/>
      <c r="D15" s="106"/>
      <c r="E15" s="106"/>
      <c r="F15" s="106"/>
      <c r="G15" s="106">
        <f>+'Хүснэгт 5.1'!J52</f>
        <v>0</v>
      </c>
      <c r="H15" s="106"/>
      <c r="I15" s="106"/>
    </row>
    <row r="16" spans="1:9" ht="15" customHeight="1" x14ac:dyDescent="0.25">
      <c r="A16" s="54"/>
      <c r="B16" s="106"/>
      <c r="C16" s="106"/>
      <c r="D16" s="106"/>
      <c r="E16" s="106"/>
      <c r="F16" s="106"/>
      <c r="G16" s="106"/>
      <c r="H16" s="106"/>
      <c r="I16" s="106"/>
    </row>
    <row r="17" spans="1:9" x14ac:dyDescent="0.25">
      <c r="A17" s="54" t="s">
        <v>304</v>
      </c>
      <c r="B17" s="106"/>
      <c r="C17" s="106"/>
      <c r="D17" s="106"/>
      <c r="E17" s="106"/>
      <c r="F17" s="106"/>
      <c r="G17" s="106">
        <f>+'Ажлын хүснэгт 2'!N38</f>
        <v>0</v>
      </c>
      <c r="H17" s="106"/>
      <c r="I17" s="106"/>
    </row>
    <row r="18" spans="1:9" x14ac:dyDescent="0.25">
      <c r="A18" s="54" t="s">
        <v>89</v>
      </c>
      <c r="B18" s="106"/>
      <c r="C18" s="106"/>
      <c r="D18" s="106"/>
      <c r="E18" s="106"/>
      <c r="F18" s="106"/>
      <c r="G18" s="148">
        <f>+'Ажлын хүснэгт 2'!L37</f>
        <v>31597861.653524231</v>
      </c>
      <c r="H18" s="106"/>
      <c r="I18" s="106"/>
    </row>
    <row r="19" spans="1:9" x14ac:dyDescent="0.25">
      <c r="A19" s="54" t="s">
        <v>221</v>
      </c>
      <c r="B19" s="106"/>
      <c r="C19" s="106"/>
      <c r="D19" s="106"/>
      <c r="E19" s="106"/>
      <c r="F19" s="106"/>
      <c r="G19" s="148">
        <f>+'Ажлын хүснэгт 2'!L39</f>
        <v>51177855.535781935</v>
      </c>
      <c r="H19" s="106"/>
      <c r="I19" s="106"/>
    </row>
    <row r="20" spans="1:9" x14ac:dyDescent="0.25">
      <c r="A20" s="54" t="s">
        <v>7</v>
      </c>
      <c r="B20" s="106"/>
      <c r="C20" s="106"/>
      <c r="D20" s="106"/>
      <c r="E20" s="106"/>
      <c r="F20" s="106"/>
      <c r="G20" s="106">
        <f>+'Хүснэгт 5.1'!C60</f>
        <v>0</v>
      </c>
      <c r="H20" s="106"/>
      <c r="I20" s="106"/>
    </row>
    <row r="21" spans="1:9" x14ac:dyDescent="0.25">
      <c r="A21" s="54"/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35" t="s">
        <v>222</v>
      </c>
      <c r="B22" s="23"/>
      <c r="C22" s="23"/>
      <c r="D22" s="23"/>
      <c r="E22" s="23"/>
      <c r="F22" s="23"/>
      <c r="G22" s="149">
        <f>+G23+G37</f>
        <v>0</v>
      </c>
      <c r="H22" s="23"/>
      <c r="I22" s="23"/>
    </row>
    <row r="23" spans="1:9" x14ac:dyDescent="0.25">
      <c r="A23" s="142" t="s">
        <v>6</v>
      </c>
      <c r="B23" s="143"/>
      <c r="C23" s="143"/>
      <c r="D23" s="143"/>
      <c r="E23" s="143"/>
      <c r="F23" s="143"/>
      <c r="G23" s="144">
        <f>SUM(G24:G33)</f>
        <v>0</v>
      </c>
      <c r="H23" s="143"/>
      <c r="I23" s="143"/>
    </row>
    <row r="24" spans="1:9" x14ac:dyDescent="0.25">
      <c r="A24" s="54" t="s">
        <v>20</v>
      </c>
      <c r="B24" s="106"/>
      <c r="C24" s="106"/>
      <c r="D24" s="106"/>
      <c r="E24" s="106"/>
      <c r="F24" s="106"/>
      <c r="G24" s="145">
        <f>'Хүснэгт 5.1'!C40</f>
        <v>0</v>
      </c>
      <c r="H24" s="106"/>
      <c r="I24" s="106"/>
    </row>
    <row r="25" spans="1:9" x14ac:dyDescent="0.25">
      <c r="A25" s="54" t="s">
        <v>31</v>
      </c>
      <c r="B25" s="106"/>
      <c r="C25" s="106"/>
      <c r="D25" s="106"/>
      <c r="E25" s="106"/>
      <c r="F25" s="106"/>
      <c r="G25" s="146">
        <f>'Хүснэгт 5.1'!C44</f>
        <v>0</v>
      </c>
      <c r="H25" s="106"/>
      <c r="I25" s="106"/>
    </row>
    <row r="26" spans="1:9" x14ac:dyDescent="0.25">
      <c r="A26" s="54" t="s">
        <v>301</v>
      </c>
      <c r="B26" s="106"/>
      <c r="C26" s="106"/>
      <c r="D26" s="106"/>
      <c r="E26" s="106"/>
      <c r="F26" s="106"/>
      <c r="G26" s="146">
        <f>+'Хүснэгт 5.1'!C46</f>
        <v>0</v>
      </c>
      <c r="H26" s="106"/>
      <c r="I26" s="106"/>
    </row>
    <row r="27" spans="1:9" x14ac:dyDescent="0.25">
      <c r="A27" s="54" t="s">
        <v>302</v>
      </c>
      <c r="B27" s="106"/>
      <c r="C27" s="106"/>
      <c r="D27" s="106"/>
      <c r="E27" s="106"/>
      <c r="F27" s="106"/>
      <c r="G27" s="146">
        <f>+'Хүснэгт 5.1'!C50</f>
        <v>0</v>
      </c>
      <c r="H27" s="106"/>
      <c r="I27" s="106"/>
    </row>
    <row r="28" spans="1:9" x14ac:dyDescent="0.25">
      <c r="A28" s="54" t="s">
        <v>303</v>
      </c>
      <c r="B28" s="106"/>
      <c r="C28" s="106"/>
      <c r="D28" s="106"/>
      <c r="E28" s="106"/>
      <c r="F28" s="106"/>
      <c r="G28" s="146">
        <f>+'Хүснэгт 5.1'!C54</f>
        <v>0</v>
      </c>
      <c r="H28" s="106"/>
      <c r="I28" s="106"/>
    </row>
    <row r="29" spans="1:9" x14ac:dyDescent="0.25">
      <c r="A29" s="54" t="s">
        <v>32</v>
      </c>
      <c r="B29" s="106"/>
      <c r="C29" s="106"/>
      <c r="D29" s="106"/>
      <c r="E29" s="106"/>
      <c r="F29" s="106"/>
      <c r="G29" s="145">
        <f>'Хүснэгт 5.1'!C57</f>
        <v>0</v>
      </c>
      <c r="H29" s="106"/>
      <c r="I29" s="106"/>
    </row>
    <row r="30" spans="1:9" x14ac:dyDescent="0.25">
      <c r="A30" s="54" t="s">
        <v>33</v>
      </c>
      <c r="B30" s="106"/>
      <c r="C30" s="106"/>
      <c r="D30" s="106"/>
      <c r="E30" s="106"/>
      <c r="F30" s="106"/>
      <c r="G30" s="145">
        <f>+'Хүснэгт 5.1'!C61</f>
        <v>0</v>
      </c>
      <c r="H30" s="106"/>
      <c r="I30" s="106"/>
    </row>
    <row r="31" spans="1:9" ht="15" customHeight="1" x14ac:dyDescent="0.25">
      <c r="A31" s="54" t="s">
        <v>21</v>
      </c>
      <c r="B31" s="106"/>
      <c r="C31" s="106"/>
      <c r="D31" s="106"/>
      <c r="E31" s="106"/>
      <c r="F31" s="106"/>
      <c r="G31" s="106"/>
      <c r="H31" s="106"/>
      <c r="I31" s="106"/>
    </row>
    <row r="32" spans="1:9" ht="15" customHeight="1" x14ac:dyDescent="0.25">
      <c r="A32" s="54" t="s">
        <v>19</v>
      </c>
      <c r="B32" s="106"/>
      <c r="C32" s="106"/>
      <c r="D32" s="106"/>
      <c r="E32" s="106"/>
      <c r="F32" s="106"/>
      <c r="G32" s="106"/>
      <c r="H32" s="106"/>
      <c r="I32" s="106"/>
    </row>
    <row r="33" spans="1:9" ht="15" customHeight="1" x14ac:dyDescent="0.25">
      <c r="A33" s="54"/>
      <c r="B33" s="106"/>
      <c r="C33" s="106"/>
      <c r="D33" s="106"/>
      <c r="E33" s="106"/>
      <c r="F33" s="106"/>
      <c r="G33" s="106"/>
      <c r="H33" s="106"/>
      <c r="I33" s="106"/>
    </row>
    <row r="34" spans="1:9" x14ac:dyDescent="0.25">
      <c r="A34" s="54" t="s">
        <v>220</v>
      </c>
      <c r="B34" s="106"/>
      <c r="C34" s="106"/>
      <c r="D34" s="106"/>
      <c r="E34" s="106"/>
      <c r="F34" s="106"/>
      <c r="G34" s="106">
        <f>+'Ажлын хүснэгт 2'!N55</f>
        <v>0</v>
      </c>
      <c r="H34" s="106"/>
      <c r="I34" s="106"/>
    </row>
    <row r="35" spans="1:9" x14ac:dyDescent="0.25">
      <c r="A35" s="54" t="s">
        <v>89</v>
      </c>
      <c r="B35" s="106"/>
      <c r="C35" s="106"/>
      <c r="D35" s="106"/>
      <c r="E35" s="106"/>
      <c r="F35" s="106"/>
      <c r="G35" s="148">
        <f>+'Ажлын хүснэгт 2'!L54</f>
        <v>0</v>
      </c>
      <c r="H35" s="106"/>
      <c r="I35" s="106"/>
    </row>
    <row r="36" spans="1:9" x14ac:dyDescent="0.25">
      <c r="A36" s="54" t="s">
        <v>221</v>
      </c>
      <c r="B36" s="106"/>
      <c r="C36" s="106"/>
      <c r="D36" s="106"/>
      <c r="E36" s="106"/>
      <c r="F36" s="106"/>
      <c r="G36" s="148">
        <f>+'Ажлын хүснэгт 2'!L56</f>
        <v>0</v>
      </c>
      <c r="H36" s="106"/>
      <c r="I36" s="106"/>
    </row>
    <row r="37" spans="1:9" x14ac:dyDescent="0.25">
      <c r="A37" s="54" t="s">
        <v>7</v>
      </c>
      <c r="B37" s="106"/>
      <c r="C37" s="106"/>
      <c r="D37" s="106"/>
      <c r="E37" s="106"/>
      <c r="F37" s="106"/>
      <c r="G37" s="106">
        <f>+'Хүснэгт 5.1'!C77</f>
        <v>0</v>
      </c>
      <c r="H37" s="106"/>
      <c r="I37" s="106"/>
    </row>
    <row r="38" spans="1:9" x14ac:dyDescent="0.25">
      <c r="A38" s="54"/>
      <c r="B38" s="106"/>
      <c r="C38" s="106"/>
      <c r="D38" s="106"/>
      <c r="E38" s="106"/>
      <c r="F38" s="106"/>
      <c r="G38" s="106"/>
      <c r="H38" s="106"/>
      <c r="I38" s="106"/>
    </row>
    <row r="39" spans="1:9" x14ac:dyDescent="0.25">
      <c r="A39" s="6" t="s">
        <v>94</v>
      </c>
      <c r="B39" s="150"/>
      <c r="C39" s="150"/>
      <c r="D39" s="150"/>
      <c r="E39" s="150"/>
      <c r="F39" s="150"/>
      <c r="G39" s="151">
        <f>SUM(G40:G46)</f>
        <v>82775717.18930617</v>
      </c>
      <c r="H39" s="150"/>
      <c r="I39" s="150"/>
    </row>
    <row r="40" spans="1:9" x14ac:dyDescent="0.25">
      <c r="A40" s="84" t="s">
        <v>8</v>
      </c>
      <c r="B40" s="106"/>
      <c r="C40" s="106"/>
      <c r="D40" s="106"/>
      <c r="E40" s="106"/>
      <c r="F40" s="106"/>
      <c r="G40" s="147">
        <f>+G5</f>
        <v>82775717.18930617</v>
      </c>
      <c r="H40" s="106"/>
      <c r="I40" s="106"/>
    </row>
    <row r="41" spans="1:9" x14ac:dyDescent="0.25">
      <c r="A41" s="84" t="s">
        <v>9</v>
      </c>
      <c r="B41" s="106"/>
      <c r="C41" s="106"/>
      <c r="D41" s="106"/>
      <c r="E41" s="106"/>
      <c r="F41" s="106"/>
      <c r="G41" s="145">
        <f>+G22</f>
        <v>0</v>
      </c>
      <c r="H41" s="106"/>
      <c r="I41" s="106"/>
    </row>
    <row r="42" spans="1:9" x14ac:dyDescent="0.25">
      <c r="A42" s="84" t="s">
        <v>10</v>
      </c>
      <c r="B42" s="106"/>
      <c r="C42" s="106"/>
      <c r="D42" s="106"/>
      <c r="E42" s="106"/>
      <c r="F42" s="106"/>
      <c r="G42" s="106"/>
      <c r="H42" s="106"/>
      <c r="I42" s="106"/>
    </row>
    <row r="43" spans="1:9" x14ac:dyDescent="0.25">
      <c r="A43" s="84" t="s">
        <v>11</v>
      </c>
      <c r="B43" s="106"/>
      <c r="C43" s="106"/>
      <c r="D43" s="106"/>
      <c r="E43" s="106"/>
      <c r="F43" s="106"/>
      <c r="G43" s="106"/>
      <c r="H43" s="106"/>
      <c r="I43" s="106"/>
    </row>
    <row r="44" spans="1:9" x14ac:dyDescent="0.25">
      <c r="A44" s="84" t="s">
        <v>12</v>
      </c>
      <c r="B44" s="106"/>
      <c r="C44" s="106"/>
      <c r="D44" s="106"/>
      <c r="E44" s="106"/>
      <c r="F44" s="106"/>
      <c r="G44" s="106"/>
      <c r="H44" s="106"/>
      <c r="I44" s="106"/>
    </row>
    <row r="45" spans="1:9" x14ac:dyDescent="0.25">
      <c r="A45" s="84" t="s">
        <v>13</v>
      </c>
      <c r="B45" s="106"/>
      <c r="C45" s="106"/>
      <c r="D45" s="106"/>
      <c r="E45" s="106"/>
      <c r="F45" s="106"/>
      <c r="G45" s="106"/>
      <c r="H45" s="106"/>
      <c r="I45" s="106"/>
    </row>
    <row r="46" spans="1:9" x14ac:dyDescent="0.25">
      <c r="A46" s="84" t="s">
        <v>14</v>
      </c>
      <c r="B46" s="106"/>
      <c r="C46" s="106"/>
      <c r="D46" s="106"/>
      <c r="E46" s="106"/>
      <c r="F46" s="106"/>
      <c r="G46" s="106"/>
      <c r="H46" s="106"/>
      <c r="I46" s="106"/>
    </row>
    <row r="47" spans="1:9" x14ac:dyDescent="0.25">
      <c r="A47" s="6" t="s">
        <v>83</v>
      </c>
      <c r="B47" s="150"/>
      <c r="C47" s="150"/>
      <c r="D47" s="150"/>
      <c r="E47" s="150"/>
      <c r="F47" s="150"/>
      <c r="G47" s="151">
        <f>+'Ажлын хүснэгт 2'!L47</f>
        <v>82775717.18930617</v>
      </c>
      <c r="H47" s="150"/>
      <c r="I47" s="150"/>
    </row>
    <row r="48" spans="1:9" x14ac:dyDescent="0.25">
      <c r="A48" s="4"/>
    </row>
    <row r="49" spans="1:1" x14ac:dyDescent="0.25">
      <c r="A49" s="5"/>
    </row>
  </sheetData>
  <mergeCells count="3">
    <mergeCell ref="A3:A4"/>
    <mergeCell ref="B3:D3"/>
    <mergeCell ref="E3:F3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6"/>
  <sheetViews>
    <sheetView workbookViewId="0">
      <selection activeCell="A11" sqref="A11:XFD11"/>
    </sheetView>
  </sheetViews>
  <sheetFormatPr defaultColWidth="9.140625" defaultRowHeight="14.25" x14ac:dyDescent="0.2"/>
  <cols>
    <col min="1" max="1" width="3.5703125" style="30" customWidth="1"/>
    <col min="2" max="2" width="15.5703125" style="30" customWidth="1"/>
    <col min="3" max="3" width="47.5703125" style="30" customWidth="1"/>
    <col min="4" max="4" width="38.42578125" style="30" customWidth="1"/>
    <col min="5" max="6" width="9.140625" style="30"/>
    <col min="7" max="7" width="9.85546875" style="30" customWidth="1"/>
    <col min="8" max="16384" width="9.140625" style="30"/>
  </cols>
  <sheetData>
    <row r="1" spans="2:8" ht="15.75" x14ac:dyDescent="0.25">
      <c r="B1" s="55" t="s">
        <v>328</v>
      </c>
    </row>
    <row r="3" spans="2:8" ht="26.45" customHeight="1" x14ac:dyDescent="0.2">
      <c r="B3" s="251" t="s">
        <v>80</v>
      </c>
      <c r="C3" s="252" t="s">
        <v>78</v>
      </c>
      <c r="D3" s="251" t="s">
        <v>79</v>
      </c>
      <c r="E3" s="250" t="s">
        <v>270</v>
      </c>
      <c r="F3" s="250" t="s">
        <v>30</v>
      </c>
      <c r="G3" s="250"/>
      <c r="H3" s="250"/>
    </row>
    <row r="4" spans="2:8" ht="15" x14ac:dyDescent="0.2">
      <c r="B4" s="251"/>
      <c r="C4" s="252"/>
      <c r="D4" s="251"/>
      <c r="E4" s="250"/>
      <c r="F4" s="40">
        <v>2023</v>
      </c>
      <c r="G4" s="40">
        <v>2024</v>
      </c>
      <c r="H4" s="40">
        <v>2025</v>
      </c>
    </row>
    <row r="5" spans="2:8" x14ac:dyDescent="0.2">
      <c r="B5" s="248" t="s">
        <v>26</v>
      </c>
      <c r="C5" s="249"/>
      <c r="D5" s="249"/>
      <c r="E5" s="249"/>
      <c r="F5" s="249"/>
      <c r="G5" s="249"/>
      <c r="H5" s="249"/>
    </row>
    <row r="6" spans="2:8" s="104" customFormat="1" ht="57" x14ac:dyDescent="0.25">
      <c r="B6" s="198" t="s">
        <v>316</v>
      </c>
      <c r="C6" s="103" t="str">
        <f>'Ажлын хүснэгт 1'!U7</f>
        <v>ХХҮД 1. Үйлчилгээ, арга хэмжээнд хамрагдсанаар ажилтай болсон иргэдийн тоо нэмэгдсэн байна.</v>
      </c>
      <c r="D6" s="103" t="str">
        <f>'Ажлын хүснэгт 1'!V7</f>
        <v>ХХҮДШҮ 1.1. Үнэлгээ хийлгэн, үйлчилгээ, арга хэмжээнд хамрагдаж 6-аас дээш сарын хугацаанд НДШ төлсөн иргэдийн тоо</v>
      </c>
      <c r="E6" s="102">
        <f>'Ажлын хүснэгт 1'!X7</f>
        <v>16000</v>
      </c>
      <c r="F6" s="102">
        <f>'Ажлын хүснэгт 1'!Y7</f>
        <v>20000</v>
      </c>
      <c r="G6" s="102">
        <f>'Ажлын хүснэгт 1'!Z7</f>
        <v>20000</v>
      </c>
      <c r="H6" s="102">
        <f>'Ажлын хүснэгт 1'!AA7</f>
        <v>20000</v>
      </c>
    </row>
    <row r="7" spans="2:8" s="104" customFormat="1" ht="44.45" customHeight="1" x14ac:dyDescent="0.25">
      <c r="B7" s="244" t="s">
        <v>70</v>
      </c>
      <c r="C7" s="246" t="str">
        <f>'Ажлын хүснэгт 1'!AD7</f>
        <v>Гарц 1.1 Идэвхтэй ажил хайгч иргэдийн хөдөлмөр эрхлэлтийн ур чадвар, хэрэгцээ шаардлагыг үнэлэх сайн арга хэрэгслийг нэвтрүүлсэн байна.</v>
      </c>
      <c r="D7" s="200" t="str">
        <f>'Ажлын хүснэгт 1'!AE7</f>
        <v xml:space="preserve">ГШҮ 1.1.1 Нийт албан хаагчид сургалтанд хамрагдаж, ур чадварын сертификаттай болсон
</v>
      </c>
      <c r="E7" s="102"/>
      <c r="F7" s="102"/>
      <c r="G7" s="102"/>
      <c r="H7" s="102"/>
    </row>
    <row r="8" spans="2:8" s="104" customFormat="1" ht="28.5" customHeight="1" x14ac:dyDescent="0.25">
      <c r="B8" s="245"/>
      <c r="C8" s="247"/>
      <c r="D8" s="103" t="str">
        <f>'Ажлын хүснэгт 1'!AE8</f>
        <v>ГШҮ 1.1.2: e-job хэрэглэгчдийн тоо</v>
      </c>
      <c r="E8" s="102"/>
      <c r="F8" s="102"/>
      <c r="G8" s="102"/>
      <c r="H8" s="102"/>
    </row>
    <row r="9" spans="2:8" s="104" customFormat="1" ht="42.75" x14ac:dyDescent="0.25">
      <c r="B9" s="105" t="s">
        <v>68</v>
      </c>
      <c r="C9" s="103" t="str">
        <f>'Ажлын хүснэгт 1'!AD9</f>
        <v>Гарц 1.2 ХЗЗ-ийн эрэлтэд нийцсэн чанартай, үр дүнд чиглэсэн, тогтвортой үйлчилгээ, арга хэмжээг шинэчлэн хэрэгжүүлсэн байна</v>
      </c>
      <c r="D9" s="103" t="str">
        <f>'Ажлын хүснэгт 1'!AE9</f>
        <v>ГШҮ 1.2.1 Шинэчилсэн үйлчилгээ арга хэмжээнд хамрагдсан хүний тоо (зорилтот бүлгээр)</v>
      </c>
      <c r="E9" s="102"/>
      <c r="F9" s="102"/>
      <c r="G9" s="102"/>
      <c r="H9" s="102"/>
    </row>
    <row r="10" spans="2:8" s="104" customFormat="1" ht="57" x14ac:dyDescent="0.25">
      <c r="B10" s="244" t="s">
        <v>232</v>
      </c>
      <c r="C10" s="246" t="str">
        <f>'Ажлын хүснэгт 1'!AD12</f>
        <v>Гарц 1.3 Хөдөлмөр эрхлэлтийн үйл ажиллагаанд оролцогч бусад талын оролцоог нэмэгдүүлэх (PPP)</v>
      </c>
      <c r="D10" s="103" t="str">
        <f>'Ажлын хүснэгт 1'!AE12</f>
        <v xml:space="preserve">ГШҮ 1.3.1Салбар бүрийн хүний нөөцийн хэрэгцээний мэдээлэл тогтмол ирүүлдэг журам батлагдсан
</v>
      </c>
      <c r="E10" s="102"/>
      <c r="F10" s="102"/>
      <c r="G10" s="102"/>
      <c r="H10" s="102"/>
    </row>
    <row r="11" spans="2:8" ht="35.450000000000003" customHeight="1" x14ac:dyDescent="0.2">
      <c r="B11" s="245"/>
      <c r="C11" s="247"/>
      <c r="D11" s="101" t="str">
        <f>'Ажлын хүснэгт 1'!AE13</f>
        <v>ГШҮ 1.3.2 Салбар бүрийн хүний нөөцийн хэрэгцээний тогтсон мэдээ /жил бүр/</v>
      </c>
      <c r="E11" s="102"/>
      <c r="F11" s="102"/>
      <c r="G11" s="102"/>
      <c r="H11" s="102"/>
    </row>
    <row r="12" spans="2:8" ht="15" x14ac:dyDescent="0.25">
      <c r="B12" s="199" t="s">
        <v>317</v>
      </c>
      <c r="C12" s="36"/>
      <c r="D12" s="100"/>
      <c r="E12" s="37"/>
      <c r="F12" s="36"/>
      <c r="G12" s="37"/>
      <c r="H12" s="37"/>
    </row>
    <row r="13" spans="2:8" x14ac:dyDescent="0.2">
      <c r="B13" s="38" t="s">
        <v>81</v>
      </c>
      <c r="C13" s="36"/>
      <c r="D13" s="36"/>
      <c r="E13" s="37"/>
      <c r="F13" s="36"/>
      <c r="G13" s="37"/>
      <c r="H13" s="37"/>
    </row>
    <row r="14" spans="2:8" ht="15" x14ac:dyDescent="0.25">
      <c r="B14" s="199" t="s">
        <v>318</v>
      </c>
      <c r="C14" s="36"/>
      <c r="D14" s="36"/>
      <c r="E14" s="37"/>
      <c r="F14" s="36"/>
      <c r="G14" s="37"/>
      <c r="H14" s="37"/>
    </row>
    <row r="15" spans="2:8" x14ac:dyDescent="0.2">
      <c r="B15" s="38" t="s">
        <v>72</v>
      </c>
      <c r="C15" s="36"/>
      <c r="D15" s="36"/>
      <c r="E15" s="37"/>
      <c r="F15" s="36"/>
      <c r="G15" s="37"/>
      <c r="H15" s="37"/>
    </row>
    <row r="16" spans="2:8" x14ac:dyDescent="0.2">
      <c r="B16" s="41" t="s">
        <v>27</v>
      </c>
      <c r="C16" s="41"/>
      <c r="D16" s="41"/>
      <c r="E16" s="41"/>
      <c r="F16" s="41"/>
      <c r="G16" s="41"/>
      <c r="H16" s="41"/>
    </row>
    <row r="17" spans="2:8" ht="15" x14ac:dyDescent="0.25">
      <c r="B17" s="199" t="s">
        <v>319</v>
      </c>
      <c r="C17" s="36"/>
      <c r="D17" s="36" t="s">
        <v>0</v>
      </c>
      <c r="E17" s="37"/>
      <c r="F17" s="36"/>
      <c r="G17" s="37"/>
      <c r="H17" s="37"/>
    </row>
    <row r="18" spans="2:8" x14ac:dyDescent="0.2">
      <c r="B18" s="38" t="s">
        <v>70</v>
      </c>
      <c r="C18" s="36"/>
      <c r="D18" s="36"/>
      <c r="E18" s="37"/>
      <c r="F18" s="36"/>
      <c r="G18" s="37"/>
      <c r="H18" s="37"/>
    </row>
    <row r="19" spans="2:8" x14ac:dyDescent="0.2">
      <c r="B19" s="38" t="s">
        <v>68</v>
      </c>
      <c r="C19" s="36"/>
      <c r="D19" s="36"/>
      <c r="E19" s="37"/>
      <c r="F19" s="36"/>
      <c r="G19" s="37"/>
      <c r="H19" s="37"/>
    </row>
    <row r="20" spans="2:8" ht="15" x14ac:dyDescent="0.25">
      <c r="B20" s="199" t="s">
        <v>317</v>
      </c>
      <c r="C20" s="36"/>
      <c r="D20" s="36" t="s">
        <v>0</v>
      </c>
      <c r="E20" s="37"/>
      <c r="F20" s="36"/>
      <c r="G20" s="37"/>
      <c r="H20" s="37"/>
    </row>
    <row r="21" spans="2:8" x14ac:dyDescent="0.2">
      <c r="B21" s="38" t="s">
        <v>81</v>
      </c>
      <c r="C21" s="36"/>
      <c r="D21" s="36"/>
      <c r="E21" s="37"/>
      <c r="F21" s="36"/>
      <c r="G21" s="37"/>
      <c r="H21" s="37"/>
    </row>
    <row r="22" spans="2:8" x14ac:dyDescent="0.2">
      <c r="B22" s="38" t="s">
        <v>71</v>
      </c>
      <c r="C22" s="36"/>
      <c r="D22" s="36"/>
      <c r="E22" s="37"/>
      <c r="F22" s="36"/>
      <c r="G22" s="37"/>
      <c r="H22" s="37"/>
    </row>
    <row r="23" spans="2:8" x14ac:dyDescent="0.2">
      <c r="B23" s="41" t="s">
        <v>28</v>
      </c>
      <c r="C23" s="41"/>
      <c r="D23" s="41"/>
      <c r="E23" s="41"/>
      <c r="F23" s="41"/>
      <c r="G23" s="41"/>
      <c r="H23" s="41"/>
    </row>
    <row r="24" spans="2:8" ht="15" x14ac:dyDescent="0.25">
      <c r="B24" s="199" t="s">
        <v>319</v>
      </c>
      <c r="C24" s="36"/>
      <c r="D24" s="36"/>
      <c r="E24" s="37"/>
      <c r="F24" s="36"/>
      <c r="G24" s="37"/>
      <c r="H24" s="37"/>
    </row>
    <row r="25" spans="2:8" x14ac:dyDescent="0.2">
      <c r="B25" s="38" t="s">
        <v>70</v>
      </c>
      <c r="C25" s="36"/>
      <c r="D25" s="36"/>
      <c r="E25" s="37"/>
      <c r="F25" s="36"/>
      <c r="G25" s="37"/>
      <c r="H25" s="37"/>
    </row>
    <row r="26" spans="2:8" x14ac:dyDescent="0.2">
      <c r="B26" s="38" t="s">
        <v>68</v>
      </c>
      <c r="C26" s="36"/>
      <c r="D26" s="36"/>
      <c r="E26" s="37"/>
      <c r="F26" s="36"/>
      <c r="G26" s="37"/>
      <c r="H26" s="37"/>
    </row>
    <row r="27" spans="2:8" ht="15" x14ac:dyDescent="0.25">
      <c r="B27" s="199" t="s">
        <v>317</v>
      </c>
      <c r="C27" s="36"/>
      <c r="D27" s="36"/>
      <c r="E27" s="37"/>
      <c r="F27" s="36"/>
      <c r="G27" s="37"/>
      <c r="H27" s="37"/>
    </row>
    <row r="28" spans="2:8" x14ac:dyDescent="0.2">
      <c r="B28" s="38" t="s">
        <v>81</v>
      </c>
      <c r="C28" s="36"/>
      <c r="D28" s="36"/>
      <c r="E28" s="37"/>
      <c r="F28" s="36"/>
      <c r="G28" s="37"/>
      <c r="H28" s="37"/>
    </row>
    <row r="29" spans="2:8" x14ac:dyDescent="0.2">
      <c r="B29" s="38" t="s">
        <v>71</v>
      </c>
      <c r="C29" s="36"/>
      <c r="D29" s="36"/>
      <c r="E29" s="37"/>
      <c r="F29" s="36"/>
      <c r="G29" s="37"/>
      <c r="H29" s="37"/>
    </row>
    <row r="30" spans="2:8" x14ac:dyDescent="0.2">
      <c r="B30" s="41" t="s">
        <v>29</v>
      </c>
      <c r="C30" s="41"/>
      <c r="D30" s="41"/>
      <c r="E30" s="41"/>
      <c r="F30" s="41"/>
      <c r="G30" s="41"/>
      <c r="H30" s="41"/>
    </row>
    <row r="31" spans="2:8" ht="15" x14ac:dyDescent="0.25">
      <c r="B31" s="199" t="s">
        <v>319</v>
      </c>
      <c r="C31" s="36"/>
      <c r="D31" s="36"/>
      <c r="E31" s="37"/>
      <c r="F31" s="36"/>
      <c r="G31" s="37"/>
      <c r="H31" s="37"/>
    </row>
    <row r="32" spans="2:8" x14ac:dyDescent="0.2">
      <c r="B32" s="38" t="s">
        <v>70</v>
      </c>
      <c r="C32" s="36"/>
      <c r="D32" s="36"/>
      <c r="E32" s="37"/>
      <c r="F32" s="36"/>
      <c r="G32" s="37"/>
      <c r="H32" s="37"/>
    </row>
    <row r="33" spans="2:8" x14ac:dyDescent="0.2">
      <c r="B33" s="38" t="s">
        <v>68</v>
      </c>
      <c r="C33" s="36"/>
      <c r="D33" s="36"/>
      <c r="E33" s="37"/>
      <c r="F33" s="36"/>
      <c r="G33" s="37"/>
      <c r="H33" s="37"/>
    </row>
    <row r="34" spans="2:8" ht="15" x14ac:dyDescent="0.25">
      <c r="B34" s="199" t="s">
        <v>317</v>
      </c>
      <c r="C34" s="36"/>
      <c r="D34" s="36"/>
      <c r="E34" s="37"/>
      <c r="F34" s="36"/>
      <c r="G34" s="37"/>
      <c r="H34" s="37"/>
    </row>
    <row r="35" spans="2:8" x14ac:dyDescent="0.2">
      <c r="B35" s="38" t="s">
        <v>81</v>
      </c>
      <c r="C35" s="36"/>
      <c r="D35" s="36"/>
      <c r="E35" s="37"/>
      <c r="F35" s="36"/>
      <c r="G35" s="37"/>
      <c r="H35" s="37"/>
    </row>
    <row r="36" spans="2:8" x14ac:dyDescent="0.2">
      <c r="B36" s="38" t="s">
        <v>71</v>
      </c>
      <c r="C36" s="36"/>
      <c r="D36" s="36"/>
      <c r="E36" s="37"/>
      <c r="F36" s="36"/>
      <c r="G36" s="37"/>
      <c r="H36" s="37"/>
    </row>
  </sheetData>
  <mergeCells count="10">
    <mergeCell ref="F3:H3"/>
    <mergeCell ref="B3:B4"/>
    <mergeCell ref="C3:C4"/>
    <mergeCell ref="D3:D4"/>
    <mergeCell ref="E3:E4"/>
    <mergeCell ref="B10:B11"/>
    <mergeCell ref="C10:C11"/>
    <mergeCell ref="C7:C8"/>
    <mergeCell ref="B7:B8"/>
    <mergeCell ref="B5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C3EF-84A0-4F9B-B68C-F03489E41E88}">
  <sheetPr>
    <pageSetUpPr fitToPage="1"/>
  </sheetPr>
  <dimension ref="A1:AJ25"/>
  <sheetViews>
    <sheetView tabSelected="1" zoomScale="72" zoomScaleNormal="72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ColWidth="8.7109375" defaultRowHeight="14.25" x14ac:dyDescent="0.2"/>
  <cols>
    <col min="1" max="1" width="17.28515625" style="58" customWidth="1"/>
    <col min="2" max="2" width="20.28515625" style="58" customWidth="1"/>
    <col min="3" max="3" width="23" style="58" customWidth="1"/>
    <col min="4" max="4" width="25.140625" style="58" customWidth="1"/>
    <col min="5" max="5" width="20.140625" style="58" customWidth="1"/>
    <col min="6" max="6" width="15.5703125" style="58" customWidth="1"/>
    <col min="7" max="7" width="19.140625" style="58" customWidth="1"/>
    <col min="8" max="8" width="14.140625" style="58" customWidth="1"/>
    <col min="9" max="9" width="31.5703125" style="58" customWidth="1"/>
    <col min="10" max="10" width="14.42578125" style="58" customWidth="1"/>
    <col min="11" max="11" width="9.140625" style="58" customWidth="1"/>
    <col min="12" max="12" width="9.28515625" style="58" customWidth="1"/>
    <col min="13" max="15" width="7.140625" style="58" customWidth="1"/>
    <col min="16" max="16" width="12.28515625" style="58" bestFit="1" customWidth="1"/>
    <col min="17" max="17" width="16" style="58" customWidth="1"/>
    <col min="18" max="18" width="21.5703125" style="58" customWidth="1"/>
    <col min="19" max="19" width="30.85546875" style="58" customWidth="1"/>
    <col min="20" max="20" width="21.85546875" style="58" customWidth="1"/>
    <col min="21" max="21" width="15.42578125" style="58" customWidth="1"/>
    <col min="22" max="22" width="14" style="58" customWidth="1"/>
    <col min="23" max="27" width="9.28515625" style="58" customWidth="1"/>
    <col min="28" max="28" width="10.140625" style="58" customWidth="1"/>
    <col min="29" max="29" width="12.42578125" style="58" customWidth="1"/>
    <col min="30" max="30" width="38" style="58" customWidth="1"/>
    <col min="31" max="31" width="26.140625" style="58" customWidth="1"/>
    <col min="32" max="32" width="12.140625" style="58" customWidth="1"/>
    <col min="33" max="16384" width="8.7109375" style="58"/>
  </cols>
  <sheetData>
    <row r="1" spans="1:36" ht="33.6" customHeight="1" x14ac:dyDescent="0.2">
      <c r="A1" s="275" t="s">
        <v>231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</row>
    <row r="2" spans="1:36" x14ac:dyDescent="0.2"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6" ht="28.5" customHeight="1" x14ac:dyDescent="0.2">
      <c r="A3" s="286" t="s">
        <v>96</v>
      </c>
      <c r="B3" s="286" t="s">
        <v>97</v>
      </c>
      <c r="C3" s="289" t="s">
        <v>98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  <c r="P3" s="292" t="s">
        <v>99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</row>
    <row r="4" spans="1:36" ht="28.5" customHeight="1" x14ac:dyDescent="0.2">
      <c r="A4" s="287"/>
      <c r="B4" s="287"/>
      <c r="C4" s="294" t="s">
        <v>100</v>
      </c>
      <c r="D4" s="295"/>
      <c r="E4" s="295"/>
      <c r="F4" s="295"/>
      <c r="G4" s="295"/>
      <c r="H4" s="296"/>
      <c r="I4" s="109"/>
      <c r="J4" s="276" t="s">
        <v>79</v>
      </c>
      <c r="K4" s="276" t="s">
        <v>101</v>
      </c>
      <c r="L4" s="61" t="s">
        <v>102</v>
      </c>
      <c r="M4" s="278" t="s">
        <v>30</v>
      </c>
      <c r="N4" s="279"/>
      <c r="O4" s="280"/>
      <c r="P4" s="297" t="s">
        <v>100</v>
      </c>
      <c r="Q4" s="298"/>
      <c r="R4" s="298"/>
      <c r="S4" s="298"/>
      <c r="T4" s="298"/>
      <c r="U4" s="298"/>
      <c r="V4" s="276" t="s">
        <v>79</v>
      </c>
      <c r="W4" s="276" t="s">
        <v>101</v>
      </c>
      <c r="X4" s="61" t="s">
        <v>102</v>
      </c>
      <c r="Y4" s="278" t="s">
        <v>30</v>
      </c>
      <c r="Z4" s="279"/>
      <c r="AA4" s="280"/>
      <c r="AB4" s="285" t="s">
        <v>87</v>
      </c>
      <c r="AC4" s="285"/>
      <c r="AD4" s="276" t="s">
        <v>226</v>
      </c>
      <c r="AE4" s="276" t="s">
        <v>79</v>
      </c>
      <c r="AF4" s="276" t="s">
        <v>101</v>
      </c>
      <c r="AG4" s="61" t="s">
        <v>102</v>
      </c>
      <c r="AH4" s="278" t="s">
        <v>30</v>
      </c>
      <c r="AI4" s="279"/>
      <c r="AJ4" s="280"/>
    </row>
    <row r="5" spans="1:36" ht="77.099999999999994" customHeight="1" x14ac:dyDescent="0.2">
      <c r="A5" s="288"/>
      <c r="B5" s="288"/>
      <c r="C5" s="62" t="s">
        <v>103</v>
      </c>
      <c r="D5" s="62" t="s">
        <v>225</v>
      </c>
      <c r="E5" s="62" t="s">
        <v>104</v>
      </c>
      <c r="F5" s="62" t="s">
        <v>105</v>
      </c>
      <c r="G5" s="62" t="s">
        <v>109</v>
      </c>
      <c r="H5" s="63" t="s">
        <v>2</v>
      </c>
      <c r="I5" s="110" t="s">
        <v>250</v>
      </c>
      <c r="J5" s="277"/>
      <c r="K5" s="277"/>
      <c r="L5" s="63">
        <v>2022</v>
      </c>
      <c r="M5" s="63">
        <v>2023</v>
      </c>
      <c r="N5" s="63">
        <v>2024</v>
      </c>
      <c r="O5" s="63">
        <v>2025</v>
      </c>
      <c r="P5" s="63" t="s">
        <v>106</v>
      </c>
      <c r="Q5" s="63" t="s">
        <v>107</v>
      </c>
      <c r="R5" s="64" t="s">
        <v>108</v>
      </c>
      <c r="S5" s="64" t="s">
        <v>105</v>
      </c>
      <c r="T5" s="64" t="s">
        <v>109</v>
      </c>
      <c r="U5" s="65" t="s">
        <v>2</v>
      </c>
      <c r="V5" s="277"/>
      <c r="W5" s="277"/>
      <c r="X5" s="63">
        <v>2022</v>
      </c>
      <c r="Y5" s="63">
        <v>2023</v>
      </c>
      <c r="Z5" s="63">
        <v>2024</v>
      </c>
      <c r="AA5" s="63">
        <v>2025</v>
      </c>
      <c r="AB5" s="65" t="s">
        <v>110</v>
      </c>
      <c r="AC5" s="65" t="s">
        <v>86</v>
      </c>
      <c r="AD5" s="277"/>
      <c r="AE5" s="277"/>
      <c r="AF5" s="277"/>
      <c r="AG5" s="63">
        <v>2022</v>
      </c>
      <c r="AH5" s="63">
        <v>2023</v>
      </c>
      <c r="AI5" s="63">
        <v>2024</v>
      </c>
      <c r="AJ5" s="63">
        <v>2025</v>
      </c>
    </row>
    <row r="6" spans="1:36" x14ac:dyDescent="0.2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66">
        <v>21</v>
      </c>
      <c r="V6" s="66">
        <v>22</v>
      </c>
      <c r="W6" s="66">
        <v>23</v>
      </c>
      <c r="X6" s="66">
        <v>24</v>
      </c>
      <c r="Y6" s="66">
        <v>25</v>
      </c>
      <c r="Z6" s="66">
        <v>26</v>
      </c>
      <c r="AA6" s="66">
        <v>27</v>
      </c>
      <c r="AB6" s="66">
        <v>28</v>
      </c>
      <c r="AC6" s="66">
        <v>29</v>
      </c>
      <c r="AD6" s="66">
        <v>30</v>
      </c>
      <c r="AE6" s="66">
        <v>31</v>
      </c>
      <c r="AF6" s="66">
        <v>32</v>
      </c>
      <c r="AG6" s="66">
        <v>33</v>
      </c>
      <c r="AH6" s="66">
        <v>34</v>
      </c>
      <c r="AI6" s="66">
        <v>35</v>
      </c>
      <c r="AJ6" s="66">
        <v>36</v>
      </c>
    </row>
    <row r="7" spans="1:36" ht="99.95" customHeight="1" x14ac:dyDescent="0.2">
      <c r="A7" s="270" t="s">
        <v>151</v>
      </c>
      <c r="B7" s="281" t="s">
        <v>111</v>
      </c>
      <c r="C7" s="67" t="s">
        <v>152</v>
      </c>
      <c r="D7" s="68" t="s">
        <v>112</v>
      </c>
      <c r="E7" s="270" t="s">
        <v>161</v>
      </c>
      <c r="F7" s="283" t="s">
        <v>162</v>
      </c>
      <c r="G7" s="284" t="s">
        <v>113</v>
      </c>
      <c r="H7" s="270" t="s">
        <v>114</v>
      </c>
      <c r="I7" s="264" t="s">
        <v>234</v>
      </c>
      <c r="J7" s="270" t="s">
        <v>115</v>
      </c>
      <c r="K7" s="270" t="s">
        <v>116</v>
      </c>
      <c r="L7" s="270" t="s">
        <v>117</v>
      </c>
      <c r="M7" s="270" t="s">
        <v>117</v>
      </c>
      <c r="N7" s="270" t="s">
        <v>117</v>
      </c>
      <c r="O7" s="270" t="s">
        <v>117</v>
      </c>
      <c r="P7" s="270">
        <v>72102</v>
      </c>
      <c r="Q7" s="270" t="s">
        <v>118</v>
      </c>
      <c r="R7" s="270" t="s">
        <v>157</v>
      </c>
      <c r="S7" s="69" t="s">
        <v>329</v>
      </c>
      <c r="T7" s="70" t="s">
        <v>119</v>
      </c>
      <c r="U7" s="270" t="s">
        <v>120</v>
      </c>
      <c r="V7" s="270" t="s">
        <v>312</v>
      </c>
      <c r="W7" s="270" t="s">
        <v>121</v>
      </c>
      <c r="X7" s="274">
        <v>16000</v>
      </c>
      <c r="Y7" s="274">
        <v>20000</v>
      </c>
      <c r="Z7" s="263">
        <v>20000</v>
      </c>
      <c r="AA7" s="263">
        <v>20000</v>
      </c>
      <c r="AB7" s="264" t="s">
        <v>122</v>
      </c>
      <c r="AC7" s="264"/>
      <c r="AD7" s="267" t="s">
        <v>330</v>
      </c>
      <c r="AE7" s="71" t="s">
        <v>308</v>
      </c>
      <c r="AF7" s="72" t="s">
        <v>123</v>
      </c>
      <c r="AG7" s="72" t="s">
        <v>124</v>
      </c>
      <c r="AH7" s="72">
        <v>85</v>
      </c>
      <c r="AI7" s="72"/>
      <c r="AJ7" s="72"/>
    </row>
    <row r="8" spans="1:36" ht="36" customHeight="1" x14ac:dyDescent="0.2">
      <c r="A8" s="270"/>
      <c r="B8" s="282"/>
      <c r="C8" s="67" t="s">
        <v>132</v>
      </c>
      <c r="D8" s="68" t="s">
        <v>125</v>
      </c>
      <c r="E8" s="270"/>
      <c r="F8" s="283"/>
      <c r="G8" s="284"/>
      <c r="H8" s="270"/>
      <c r="I8" s="265"/>
      <c r="J8" s="270"/>
      <c r="K8" s="270"/>
      <c r="L8" s="270"/>
      <c r="M8" s="270"/>
      <c r="N8" s="270"/>
      <c r="O8" s="270"/>
      <c r="P8" s="270"/>
      <c r="Q8" s="270"/>
      <c r="R8" s="270"/>
      <c r="S8" s="69" t="s">
        <v>126</v>
      </c>
      <c r="T8" s="273" t="s">
        <v>127</v>
      </c>
      <c r="U8" s="270"/>
      <c r="V8" s="270"/>
      <c r="W8" s="270"/>
      <c r="X8" s="274"/>
      <c r="Y8" s="274"/>
      <c r="Z8" s="263"/>
      <c r="AA8" s="263"/>
      <c r="AB8" s="265"/>
      <c r="AC8" s="265"/>
      <c r="AD8" s="268"/>
      <c r="AE8" s="72" t="s">
        <v>309</v>
      </c>
      <c r="AF8" s="72" t="s">
        <v>128</v>
      </c>
      <c r="AG8" s="72"/>
      <c r="AH8" s="72"/>
      <c r="AI8" s="72"/>
      <c r="AJ8" s="72"/>
    </row>
    <row r="9" spans="1:36" ht="58.5" customHeight="1" x14ac:dyDescent="0.2">
      <c r="A9" s="270"/>
      <c r="B9" s="282"/>
      <c r="C9" s="67" t="s">
        <v>129</v>
      </c>
      <c r="D9" s="68" t="s">
        <v>158</v>
      </c>
      <c r="E9" s="270"/>
      <c r="F9" s="283"/>
      <c r="G9" s="284"/>
      <c r="H9" s="270"/>
      <c r="I9" s="265"/>
      <c r="J9" s="270"/>
      <c r="K9" s="270"/>
      <c r="L9" s="270"/>
      <c r="M9" s="270"/>
      <c r="N9" s="270"/>
      <c r="O9" s="270"/>
      <c r="P9" s="270"/>
      <c r="Q9" s="270"/>
      <c r="R9" s="270"/>
      <c r="S9" s="69" t="s">
        <v>130</v>
      </c>
      <c r="T9" s="273"/>
      <c r="U9" s="270"/>
      <c r="V9" s="270"/>
      <c r="W9" s="270"/>
      <c r="X9" s="274"/>
      <c r="Y9" s="274"/>
      <c r="Z9" s="263"/>
      <c r="AA9" s="263"/>
      <c r="AB9" s="265"/>
      <c r="AC9" s="265"/>
      <c r="AD9" s="269" t="s">
        <v>131</v>
      </c>
      <c r="AE9" s="257" t="s">
        <v>320</v>
      </c>
      <c r="AF9" s="69" t="s">
        <v>132</v>
      </c>
      <c r="AG9" s="72"/>
      <c r="AH9" s="72"/>
      <c r="AI9" s="72"/>
      <c r="AJ9" s="72"/>
    </row>
    <row r="10" spans="1:36" ht="59.1" customHeight="1" x14ac:dyDescent="0.2">
      <c r="A10" s="270"/>
      <c r="B10" s="282"/>
      <c r="C10" s="67" t="s">
        <v>153</v>
      </c>
      <c r="D10" s="68" t="s">
        <v>159</v>
      </c>
      <c r="E10" s="270"/>
      <c r="F10" s="283"/>
      <c r="G10" s="284"/>
      <c r="H10" s="270"/>
      <c r="I10" s="265"/>
      <c r="J10" s="270"/>
      <c r="K10" s="270"/>
      <c r="L10" s="270"/>
      <c r="M10" s="270"/>
      <c r="N10" s="270"/>
      <c r="O10" s="270"/>
      <c r="P10" s="270"/>
      <c r="Q10" s="270"/>
      <c r="R10" s="270"/>
      <c r="S10" s="69" t="s">
        <v>133</v>
      </c>
      <c r="T10" s="273"/>
      <c r="U10" s="270"/>
      <c r="V10" s="270"/>
      <c r="W10" s="270"/>
      <c r="X10" s="274"/>
      <c r="Y10" s="274"/>
      <c r="Z10" s="263"/>
      <c r="AA10" s="263"/>
      <c r="AB10" s="265"/>
      <c r="AC10" s="265"/>
      <c r="AD10" s="269"/>
      <c r="AE10" s="258"/>
      <c r="AF10" s="69" t="s">
        <v>129</v>
      </c>
      <c r="AG10" s="72"/>
      <c r="AH10" s="72"/>
      <c r="AI10" s="72"/>
      <c r="AJ10" s="72"/>
    </row>
    <row r="11" spans="1:36" ht="156.75" x14ac:dyDescent="0.2">
      <c r="A11" s="270"/>
      <c r="B11" s="282"/>
      <c r="C11" s="67" t="s">
        <v>134</v>
      </c>
      <c r="D11" s="68" t="s">
        <v>135</v>
      </c>
      <c r="E11" s="270"/>
      <c r="F11" s="283"/>
      <c r="G11" s="284"/>
      <c r="H11" s="270"/>
      <c r="I11" s="265"/>
      <c r="J11" s="270"/>
      <c r="K11" s="270"/>
      <c r="L11" s="270"/>
      <c r="M11" s="270"/>
      <c r="N11" s="270"/>
      <c r="O11" s="270"/>
      <c r="P11" s="270"/>
      <c r="Q11" s="270"/>
      <c r="R11" s="270"/>
      <c r="S11" s="69" t="s">
        <v>136</v>
      </c>
      <c r="T11" s="273"/>
      <c r="U11" s="270"/>
      <c r="V11" s="270"/>
      <c r="W11" s="270"/>
      <c r="X11" s="274"/>
      <c r="Y11" s="274"/>
      <c r="Z11" s="263"/>
      <c r="AA11" s="263"/>
      <c r="AB11" s="265"/>
      <c r="AC11" s="265"/>
      <c r="AD11" s="269"/>
      <c r="AE11" s="258"/>
      <c r="AF11" s="69" t="s">
        <v>137</v>
      </c>
      <c r="AG11" s="72"/>
      <c r="AH11" s="72"/>
      <c r="AI11" s="72"/>
      <c r="AJ11" s="72"/>
    </row>
    <row r="12" spans="1:36" ht="126.6" customHeight="1" x14ac:dyDescent="0.2">
      <c r="A12" s="270"/>
      <c r="B12" s="282"/>
      <c r="C12" s="67" t="s">
        <v>154</v>
      </c>
      <c r="D12" s="68" t="s">
        <v>160</v>
      </c>
      <c r="E12" s="270"/>
      <c r="F12" s="283"/>
      <c r="G12" s="284"/>
      <c r="H12" s="270"/>
      <c r="I12" s="265"/>
      <c r="J12" s="270"/>
      <c r="K12" s="270"/>
      <c r="L12" s="270"/>
      <c r="M12" s="270"/>
      <c r="N12" s="270"/>
      <c r="O12" s="270"/>
      <c r="P12" s="270"/>
      <c r="Q12" s="270"/>
      <c r="R12" s="270"/>
      <c r="S12" s="259" t="s">
        <v>138</v>
      </c>
      <c r="T12" s="273"/>
      <c r="U12" s="270"/>
      <c r="V12" s="270"/>
      <c r="W12" s="270"/>
      <c r="X12" s="274"/>
      <c r="Y12" s="274"/>
      <c r="Z12" s="263"/>
      <c r="AA12" s="263"/>
      <c r="AB12" s="265"/>
      <c r="AC12" s="265"/>
      <c r="AD12" s="261" t="s">
        <v>139</v>
      </c>
      <c r="AE12" s="69" t="s">
        <v>310</v>
      </c>
      <c r="AF12" s="72" t="s">
        <v>140</v>
      </c>
      <c r="AG12" s="72"/>
      <c r="AH12" s="72"/>
      <c r="AI12" s="72"/>
      <c r="AJ12" s="72"/>
    </row>
    <row r="13" spans="1:36" ht="45" customHeight="1" x14ac:dyDescent="0.2">
      <c r="A13" s="270"/>
      <c r="B13" s="282"/>
      <c r="C13" s="67" t="s">
        <v>137</v>
      </c>
      <c r="D13" s="68" t="s">
        <v>141</v>
      </c>
      <c r="E13" s="270"/>
      <c r="F13" s="283"/>
      <c r="G13" s="284"/>
      <c r="H13" s="270"/>
      <c r="I13" s="265"/>
      <c r="J13" s="270"/>
      <c r="K13" s="270"/>
      <c r="L13" s="270"/>
      <c r="M13" s="270"/>
      <c r="N13" s="270"/>
      <c r="O13" s="270"/>
      <c r="P13" s="270"/>
      <c r="Q13" s="270"/>
      <c r="R13" s="270"/>
      <c r="S13" s="260"/>
      <c r="T13" s="273"/>
      <c r="U13" s="270"/>
      <c r="V13" s="270"/>
      <c r="W13" s="270"/>
      <c r="X13" s="274"/>
      <c r="Y13" s="274"/>
      <c r="Z13" s="263"/>
      <c r="AA13" s="263"/>
      <c r="AB13" s="266"/>
      <c r="AC13" s="266"/>
      <c r="AD13" s="262"/>
      <c r="AE13" s="69" t="s">
        <v>311</v>
      </c>
      <c r="AF13" s="72" t="s">
        <v>142</v>
      </c>
      <c r="AG13" s="72"/>
      <c r="AH13" s="72"/>
      <c r="AI13" s="72"/>
      <c r="AJ13" s="72"/>
    </row>
    <row r="14" spans="1:36" ht="60.6" customHeight="1" x14ac:dyDescent="0.2">
      <c r="A14" s="270"/>
      <c r="B14" s="282"/>
      <c r="C14" s="67" t="s">
        <v>143</v>
      </c>
      <c r="D14" s="67"/>
      <c r="E14" s="270"/>
      <c r="F14" s="87" t="s">
        <v>163</v>
      </c>
      <c r="G14" s="264" t="s">
        <v>165</v>
      </c>
      <c r="H14" s="270"/>
      <c r="I14" s="265"/>
      <c r="J14" s="270"/>
      <c r="K14" s="270"/>
      <c r="L14" s="270"/>
      <c r="M14" s="270"/>
      <c r="N14" s="270"/>
      <c r="O14" s="270"/>
      <c r="P14" s="270" t="s">
        <v>144</v>
      </c>
      <c r="Q14" s="270" t="s">
        <v>145</v>
      </c>
      <c r="R14" s="69" t="str">
        <f>F14</f>
        <v xml:space="preserve">Хуулийн үр дүн, хэрэгжилтийг хянах, үнэлэх механизм сул 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2"/>
      <c r="AE14" s="72"/>
      <c r="AF14" s="72"/>
      <c r="AG14" s="72"/>
      <c r="AH14" s="72"/>
      <c r="AI14" s="72"/>
      <c r="AJ14" s="72"/>
    </row>
    <row r="15" spans="1:36" s="77" customFormat="1" ht="53.1" customHeight="1" x14ac:dyDescent="0.2">
      <c r="A15" s="270"/>
      <c r="B15" s="282"/>
      <c r="C15" s="74" t="s">
        <v>146</v>
      </c>
      <c r="D15" s="74"/>
      <c r="E15" s="270"/>
      <c r="F15" s="73" t="s">
        <v>147</v>
      </c>
      <c r="G15" s="266"/>
      <c r="H15" s="270"/>
      <c r="I15" s="265"/>
      <c r="J15" s="270"/>
      <c r="K15" s="270"/>
      <c r="L15" s="270"/>
      <c r="M15" s="270"/>
      <c r="N15" s="270"/>
      <c r="O15" s="270"/>
      <c r="P15" s="270"/>
      <c r="Q15" s="270"/>
      <c r="R15" s="69" t="str">
        <f t="shared" ref="R15:R17" si="0">F15</f>
        <v xml:space="preserve">ХЗЗ-ийн өөрчлөлтийг мэдэрдэггүй </v>
      </c>
      <c r="S15" s="75"/>
      <c r="T15" s="75"/>
      <c r="U15" s="69"/>
      <c r="V15" s="69"/>
      <c r="W15" s="69"/>
      <c r="X15" s="69"/>
      <c r="Y15" s="69"/>
      <c r="Z15" s="69"/>
      <c r="AA15" s="69"/>
      <c r="AB15" s="69"/>
      <c r="AC15" s="69"/>
      <c r="AD15" s="76"/>
      <c r="AE15" s="76"/>
      <c r="AF15" s="76"/>
      <c r="AG15" s="76"/>
      <c r="AH15" s="76"/>
      <c r="AI15" s="76"/>
      <c r="AJ15" s="76"/>
    </row>
    <row r="16" spans="1:36" s="77" customFormat="1" ht="90" x14ac:dyDescent="0.2">
      <c r="A16" s="270"/>
      <c r="B16" s="282"/>
      <c r="C16" s="74" t="s">
        <v>155</v>
      </c>
      <c r="D16" s="74"/>
      <c r="E16" s="270"/>
      <c r="F16" s="73" t="s">
        <v>148</v>
      </c>
      <c r="G16" s="271" t="s">
        <v>164</v>
      </c>
      <c r="H16" s="270"/>
      <c r="I16" s="265"/>
      <c r="J16" s="270"/>
      <c r="K16" s="270"/>
      <c r="L16" s="270"/>
      <c r="M16" s="270"/>
      <c r="N16" s="270"/>
      <c r="O16" s="270"/>
      <c r="P16" s="270"/>
      <c r="Q16" s="270"/>
      <c r="R16" s="69" t="str">
        <f t="shared" si="0"/>
        <v xml:space="preserve">ХЗЗ-ийн ирээдүйн чиг хандлагыг урьдчилан тооцох чадваргүй </v>
      </c>
      <c r="S16" s="75"/>
      <c r="T16" s="75"/>
      <c r="U16" s="69"/>
      <c r="V16" s="69"/>
      <c r="W16" s="69"/>
      <c r="X16" s="69"/>
      <c r="Y16" s="69"/>
      <c r="Z16" s="69"/>
      <c r="AA16" s="69"/>
      <c r="AB16" s="69"/>
      <c r="AC16" s="69"/>
      <c r="AD16" s="76"/>
      <c r="AE16" s="76"/>
      <c r="AF16" s="76"/>
      <c r="AG16" s="76"/>
      <c r="AH16" s="76"/>
      <c r="AI16" s="76"/>
      <c r="AJ16" s="76"/>
    </row>
    <row r="17" spans="1:36" ht="150" x14ac:dyDescent="0.2">
      <c r="A17" s="270"/>
      <c r="B17" s="282"/>
      <c r="C17" s="67" t="s">
        <v>149</v>
      </c>
      <c r="D17" s="67"/>
      <c r="E17" s="270"/>
      <c r="F17" s="73" t="s">
        <v>150</v>
      </c>
      <c r="G17" s="272"/>
      <c r="H17" s="270"/>
      <c r="I17" s="265"/>
      <c r="J17" s="270"/>
      <c r="K17" s="270"/>
      <c r="L17" s="270"/>
      <c r="M17" s="270"/>
      <c r="N17" s="270"/>
      <c r="O17" s="270"/>
      <c r="P17" s="270"/>
      <c r="Q17" s="270"/>
      <c r="R17" s="69" t="str">
        <f t="shared" si="0"/>
        <v>Хөдөлмөрийн салбарын (бүх салбарыг хамарсан) нэгдсэн мэдээллийн (дотогш, гадагш) урсгал, зохицуулалт сул</v>
      </c>
      <c r="S17" s="69"/>
      <c r="T17" s="69"/>
      <c r="U17" s="69"/>
      <c r="V17" s="78"/>
      <c r="W17" s="78"/>
      <c r="X17" s="78"/>
      <c r="Y17" s="78"/>
      <c r="Z17" s="78"/>
      <c r="AA17" s="78"/>
      <c r="AB17" s="78"/>
      <c r="AC17" s="78"/>
      <c r="AD17" s="72"/>
      <c r="AE17" s="72"/>
      <c r="AF17" s="72"/>
      <c r="AG17" s="72"/>
      <c r="AH17" s="72"/>
      <c r="AI17" s="72"/>
      <c r="AJ17" s="72"/>
    </row>
    <row r="18" spans="1:36" x14ac:dyDescent="0.2">
      <c r="A18" s="270"/>
      <c r="B18" s="282"/>
      <c r="C18" s="67" t="s">
        <v>156</v>
      </c>
      <c r="D18" s="67"/>
      <c r="E18" s="270"/>
      <c r="F18" s="72"/>
      <c r="G18" s="72"/>
      <c r="H18" s="270"/>
      <c r="I18" s="266"/>
      <c r="J18" s="270"/>
      <c r="K18" s="270"/>
      <c r="L18" s="270"/>
      <c r="M18" s="270"/>
      <c r="N18" s="270"/>
      <c r="O18" s="270"/>
      <c r="P18" s="69"/>
      <c r="Q18" s="69"/>
      <c r="R18" s="69"/>
      <c r="S18" s="69"/>
      <c r="T18" s="69"/>
      <c r="U18" s="69"/>
      <c r="V18" s="78"/>
      <c r="W18" s="78"/>
      <c r="X18" s="78"/>
      <c r="Y18" s="78"/>
      <c r="Z18" s="78"/>
      <c r="AA18" s="78"/>
      <c r="AB18" s="78"/>
      <c r="AC18" s="78"/>
      <c r="AD18" s="72"/>
      <c r="AE18" s="72"/>
      <c r="AF18" s="72"/>
      <c r="AG18" s="72"/>
      <c r="AH18" s="72"/>
      <c r="AI18" s="72"/>
      <c r="AJ18" s="72"/>
    </row>
    <row r="19" spans="1:36" x14ac:dyDescent="0.2"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</row>
    <row r="20" spans="1:36" ht="15" x14ac:dyDescent="0.25">
      <c r="H20" s="254"/>
      <c r="I20" s="86"/>
      <c r="J20" s="79"/>
      <c r="K20" s="79"/>
      <c r="L20" s="79"/>
      <c r="M20" s="79"/>
      <c r="N20" s="79"/>
      <c r="O20" s="79"/>
      <c r="P20" s="79"/>
      <c r="Q20" s="79"/>
      <c r="R20" s="255"/>
      <c r="S20" s="80"/>
      <c r="T20" s="80"/>
      <c r="U20" s="256"/>
      <c r="V20" s="81"/>
      <c r="W20" s="81"/>
      <c r="X20" s="81"/>
      <c r="Y20" s="81"/>
      <c r="Z20" s="81"/>
      <c r="AA20" s="81"/>
      <c r="AB20" s="81"/>
      <c r="AC20" s="81"/>
    </row>
    <row r="21" spans="1:36" ht="15" x14ac:dyDescent="0.2">
      <c r="H21" s="254"/>
      <c r="I21" s="86"/>
      <c r="J21" s="79"/>
      <c r="K21" s="79"/>
      <c r="L21" s="79"/>
      <c r="M21" s="79"/>
      <c r="N21" s="79"/>
      <c r="O21" s="79"/>
      <c r="P21" s="79"/>
      <c r="Q21" s="79"/>
      <c r="R21" s="256"/>
      <c r="S21" s="81"/>
      <c r="T21" s="81"/>
      <c r="U21" s="256"/>
      <c r="V21" s="81"/>
      <c r="W21" s="81"/>
      <c r="X21" s="81"/>
      <c r="Y21" s="81"/>
      <c r="Z21" s="81"/>
      <c r="AA21" s="81"/>
      <c r="AB21" s="81"/>
      <c r="AC21" s="81"/>
    </row>
    <row r="22" spans="1:36" ht="15" x14ac:dyDescent="0.2">
      <c r="H22" s="254"/>
      <c r="I22" s="86"/>
      <c r="J22" s="79"/>
      <c r="K22" s="79"/>
      <c r="L22" s="79"/>
      <c r="M22" s="79"/>
      <c r="N22" s="79"/>
      <c r="O22" s="79"/>
      <c r="P22" s="79"/>
      <c r="Q22" s="79"/>
      <c r="R22" s="256"/>
      <c r="S22" s="81"/>
      <c r="T22" s="81"/>
      <c r="U22" s="82"/>
      <c r="V22" s="82"/>
      <c r="W22" s="82"/>
      <c r="X22" s="82"/>
      <c r="Y22" s="82"/>
      <c r="Z22" s="82"/>
      <c r="AA22" s="82"/>
      <c r="AB22" s="82"/>
      <c r="AC22" s="82"/>
    </row>
    <row r="23" spans="1:36" x14ac:dyDescent="0.2">
      <c r="R23" s="83"/>
      <c r="S23" s="83"/>
      <c r="T23" s="83"/>
      <c r="U23" s="82"/>
      <c r="V23" s="82"/>
      <c r="W23" s="82"/>
      <c r="X23" s="82"/>
      <c r="Y23" s="82"/>
      <c r="Z23" s="82"/>
      <c r="AA23" s="82"/>
      <c r="AB23" s="82"/>
      <c r="AC23" s="82"/>
    </row>
    <row r="24" spans="1:36" x14ac:dyDescent="0.2">
      <c r="R24" s="83"/>
      <c r="S24" s="83"/>
      <c r="T24" s="83"/>
      <c r="U24" s="82"/>
      <c r="V24" s="82"/>
      <c r="W24" s="82"/>
      <c r="X24" s="82"/>
      <c r="Y24" s="82"/>
      <c r="Z24" s="82"/>
      <c r="AA24" s="82"/>
      <c r="AB24" s="82"/>
      <c r="AC24" s="82"/>
    </row>
    <row r="25" spans="1:36" x14ac:dyDescent="0.2">
      <c r="R25" s="83"/>
      <c r="S25" s="83"/>
      <c r="T25" s="83"/>
      <c r="U25" s="82"/>
      <c r="V25" s="82"/>
      <c r="W25" s="82"/>
      <c r="X25" s="82"/>
      <c r="Y25" s="82"/>
      <c r="Z25" s="82"/>
      <c r="AA25" s="82"/>
      <c r="AB25" s="82"/>
      <c r="AC25" s="82"/>
    </row>
  </sheetData>
  <autoFilter ref="A3:AJ18" xr:uid="{3219C3EF-84A0-4F9B-B68C-F03489E41E88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57">
    <mergeCell ref="A3:A5"/>
    <mergeCell ref="B3:B5"/>
    <mergeCell ref="C3:O3"/>
    <mergeCell ref="P3:AJ3"/>
    <mergeCell ref="C4:H4"/>
    <mergeCell ref="J4:J5"/>
    <mergeCell ref="K4:K5"/>
    <mergeCell ref="M4:O4"/>
    <mergeCell ref="P4:U4"/>
    <mergeCell ref="AE4:AE5"/>
    <mergeCell ref="A1:AJ1"/>
    <mergeCell ref="AF4:AF5"/>
    <mergeCell ref="AH4:AJ4"/>
    <mergeCell ref="A7:A18"/>
    <mergeCell ref="B7:B18"/>
    <mergeCell ref="E7:E18"/>
    <mergeCell ref="F7:F13"/>
    <mergeCell ref="G7:G13"/>
    <mergeCell ref="H7:H18"/>
    <mergeCell ref="J7:J18"/>
    <mergeCell ref="K7:K18"/>
    <mergeCell ref="V4:V5"/>
    <mergeCell ref="W4:W5"/>
    <mergeCell ref="Y4:AA4"/>
    <mergeCell ref="AB4:AC4"/>
    <mergeCell ref="AD4:AD5"/>
    <mergeCell ref="G14:G15"/>
    <mergeCell ref="P14:P17"/>
    <mergeCell ref="Q14:Q17"/>
    <mergeCell ref="G16:G17"/>
    <mergeCell ref="Z7:Z13"/>
    <mergeCell ref="T8:T13"/>
    <mergeCell ref="R7:R13"/>
    <mergeCell ref="U7:U13"/>
    <mergeCell ref="V7:V13"/>
    <mergeCell ref="W7:W13"/>
    <mergeCell ref="X7:X13"/>
    <mergeCell ref="Y7:Y13"/>
    <mergeCell ref="L7:L18"/>
    <mergeCell ref="M7:M18"/>
    <mergeCell ref="N7:N18"/>
    <mergeCell ref="O7:O18"/>
    <mergeCell ref="H19:AC19"/>
    <mergeCell ref="H20:H22"/>
    <mergeCell ref="R20:R22"/>
    <mergeCell ref="U20:U21"/>
    <mergeCell ref="AE9:AE11"/>
    <mergeCell ref="S12:S13"/>
    <mergeCell ref="AD12:AD13"/>
    <mergeCell ref="AA7:AA13"/>
    <mergeCell ref="AB7:AB13"/>
    <mergeCell ref="AC7:AC13"/>
    <mergeCell ref="AD7:AD8"/>
    <mergeCell ref="AD9:AD11"/>
    <mergeCell ref="P7:P13"/>
    <mergeCell ref="Q7:Q13"/>
    <mergeCell ref="I7:I18"/>
  </mergeCells>
  <pageMargins left="0.25" right="0.1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19BC4F7E21C4DA135790EBB4D2D9D" ma:contentTypeVersion="6" ma:contentTypeDescription="Create a new document." ma:contentTypeScope="" ma:versionID="adba5f858a46c4439f1a2d44f68e1cf6">
  <xsd:schema xmlns:xsd="http://www.w3.org/2001/XMLSchema" xmlns:xs="http://www.w3.org/2001/XMLSchema" xmlns:p="http://schemas.microsoft.com/office/2006/metadata/properties" xmlns:ns2="c2a68168-86b1-43bc-8f3d-310c9d748643" xmlns:ns3="afee8b03-6c20-4439-8a81-a0593bf28afe" targetNamespace="http://schemas.microsoft.com/office/2006/metadata/properties" ma:root="true" ma:fieldsID="6901f8cd4bc772d22e06b5dc441337fd" ns2:_="" ns3:_="">
    <xsd:import namespace="c2a68168-86b1-43bc-8f3d-310c9d748643"/>
    <xsd:import namespace="afee8b03-6c20-4439-8a81-a0593bf28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68168-86b1-43bc-8f3d-310c9d7486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e8b03-6c20-4439-8a81-a0593bf28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E0169-6499-4104-A62D-966FE079DB34}">
  <ds:schemaRefs>
    <ds:schemaRef ds:uri="http://purl.org/dc/elements/1.1/"/>
    <ds:schemaRef ds:uri="http://schemas.microsoft.com/office/2006/documentManagement/types"/>
    <ds:schemaRef ds:uri="c2a68168-86b1-43bc-8f3d-310c9d748643"/>
    <ds:schemaRef ds:uri="afee8b03-6c20-4439-8a81-a0593bf28af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02DB6E-916F-4105-873F-2D738AF8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68168-86b1-43bc-8f3d-310c9d748643"/>
    <ds:schemaRef ds:uri="afee8b03-6c20-4439-8a81-a0593bf28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BC4F8A-52D0-41CC-9785-17692425E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Нүүр</vt:lpstr>
      <vt:lpstr>Хүснэгт 1</vt:lpstr>
      <vt:lpstr>Хүснэгт 2</vt:lpstr>
      <vt:lpstr>Хүснэгт 3</vt:lpstr>
      <vt:lpstr>Хүснэгт 4</vt:lpstr>
      <vt:lpstr>Хүснэгт 5.1</vt:lpstr>
      <vt:lpstr>Хүснэгт 5.2</vt:lpstr>
      <vt:lpstr>Хүснэгт 6</vt:lpstr>
      <vt:lpstr>Ажлын хүснэгт 1</vt:lpstr>
      <vt:lpstr>Ажлын хүснэгт 2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RBB budget request forms July 2, 2022</dc:title>
  <dc:subject>Budget circular</dc:subject>
  <dc:creator>Baasankhuu Baska Damba</dc:creator>
  <cp:lastModifiedBy>Очирмаа Лхагваа</cp:lastModifiedBy>
  <cp:lastPrinted>2022-06-08T12:48:39Z</cp:lastPrinted>
  <dcterms:created xsi:type="dcterms:W3CDTF">2022-06-06T05:10:01Z</dcterms:created>
  <dcterms:modified xsi:type="dcterms:W3CDTF">2022-07-04T12:34:27Z</dcterms:modified>
  <cp:category>Budget circular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0x01010010219BC4F7E21C4DA135790EBB4D2D9D</vt:lpwstr>
  </property>
</Properties>
</file>